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Проект\2023\ноябрь\Проект на 2024\"/>
    </mc:Choice>
  </mc:AlternateContent>
  <xr:revisionPtr revIDLastSave="0" documentId="13_ncr:1_{EABDA43C-2933-4C89-A3CD-C7659D05B7F3}" xr6:coauthVersionLast="45" xr6:coauthVersionMax="45" xr10:uidLastSave="{00000000-0000-0000-0000-000000000000}"/>
  <bookViews>
    <workbookView xWindow="2280" yWindow="675" windowWidth="21615" windowHeight="15165" xr2:uid="{00000000-000D-0000-FFFF-FFFF00000000}"/>
  </bookViews>
  <sheets>
    <sheet name="Свод_Расх_Рз" sheetId="1" r:id="rId1"/>
  </sheets>
  <definedNames>
    <definedName name="_xlnm.Print_Titles" localSheetId="0">Свод_Расх_Рз!$3:$4</definedName>
    <definedName name="_xlnm.Print_Area" localSheetId="0">Свод_Расх_Рз!$A$1:$K$55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19" i="1" l="1"/>
  <c r="J19" i="1"/>
  <c r="F25" i="1"/>
  <c r="D25" i="1"/>
  <c r="H26" i="1" l="1"/>
  <c r="H27" i="1"/>
  <c r="J26" i="1"/>
  <c r="J27" i="1"/>
  <c r="J28" i="1"/>
  <c r="J22" i="1"/>
  <c r="J24" i="1"/>
  <c r="H23" i="1"/>
  <c r="F15" i="1"/>
  <c r="C40" i="1"/>
  <c r="B40" i="1"/>
  <c r="G36" i="1" l="1"/>
  <c r="I28" i="1"/>
  <c r="I26" i="1"/>
  <c r="G26" i="1"/>
  <c r="G21" i="1"/>
  <c r="I16" i="1"/>
  <c r="I5" i="1"/>
  <c r="I40" i="1"/>
  <c r="G40" i="1"/>
  <c r="E40" i="1"/>
  <c r="J41" i="1"/>
  <c r="H41" i="1"/>
  <c r="F41" i="1"/>
  <c r="D41" i="1"/>
  <c r="H32" i="1"/>
  <c r="H11" i="1"/>
  <c r="H40" i="1" l="1"/>
  <c r="G34" i="1"/>
  <c r="E28" i="1"/>
  <c r="D6" i="1" l="1"/>
  <c r="H15" i="1" l="1"/>
  <c r="J6" i="1"/>
  <c r="J7" i="1"/>
  <c r="F8" i="1"/>
  <c r="F18" i="1"/>
  <c r="C5" i="1" l="1"/>
  <c r="B21" i="1"/>
  <c r="B14" i="1"/>
  <c r="B5" i="1"/>
  <c r="E36" i="1" l="1"/>
  <c r="H36" i="1" s="1"/>
  <c r="I36" i="1"/>
  <c r="J8" i="1"/>
  <c r="J10" i="1"/>
  <c r="H10" i="1"/>
  <c r="H7" i="1"/>
  <c r="H6" i="1"/>
  <c r="H13" i="1"/>
  <c r="H17" i="1"/>
  <c r="H18" i="1"/>
  <c r="H20" i="1"/>
  <c r="H24" i="1"/>
  <c r="H25" i="1"/>
  <c r="H29" i="1"/>
  <c r="H30" i="1"/>
  <c r="H31" i="1"/>
  <c r="H33" i="1"/>
  <c r="H35" i="1"/>
  <c r="H37" i="1"/>
  <c r="H38" i="1"/>
  <c r="H39" i="1"/>
  <c r="H42" i="1"/>
  <c r="H44" i="1"/>
  <c r="H45" i="1"/>
  <c r="H47" i="1"/>
  <c r="J11" i="1"/>
  <c r="J13" i="1"/>
  <c r="J15" i="1"/>
  <c r="J17" i="1"/>
  <c r="J18" i="1"/>
  <c r="J20" i="1"/>
  <c r="J29" i="1"/>
  <c r="J30" i="1"/>
  <c r="J31" i="1"/>
  <c r="J32" i="1"/>
  <c r="J33" i="1"/>
  <c r="J35" i="1"/>
  <c r="J37" i="1"/>
  <c r="J38" i="1"/>
  <c r="J39" i="1"/>
  <c r="J42" i="1"/>
  <c r="J44" i="1"/>
  <c r="J45" i="1"/>
  <c r="J47" i="1"/>
  <c r="J50" i="1"/>
  <c r="E16" i="1"/>
  <c r="E5" i="1"/>
  <c r="J36" i="1" l="1"/>
  <c r="F48" i="1"/>
  <c r="D47" i="1" l="1"/>
  <c r="D48" i="1"/>
  <c r="F40" i="1"/>
  <c r="C21" i="1"/>
  <c r="C14" i="1"/>
  <c r="B46" i="1" l="1"/>
  <c r="G5" i="1" l="1"/>
  <c r="F6" i="1"/>
  <c r="D7" i="1"/>
  <c r="F7" i="1"/>
  <c r="D11" i="1"/>
  <c r="F11" i="1"/>
  <c r="B12" i="1"/>
  <c r="C12" i="1"/>
  <c r="E12" i="1"/>
  <c r="G12" i="1"/>
  <c r="I12" i="1"/>
  <c r="D13" i="1"/>
  <c r="F13" i="1"/>
  <c r="E14" i="1"/>
  <c r="G14" i="1"/>
  <c r="J14" i="1" s="1"/>
  <c r="I14" i="1"/>
  <c r="D15" i="1"/>
  <c r="B16" i="1"/>
  <c r="C16" i="1"/>
  <c r="F16" i="1" s="1"/>
  <c r="G16" i="1"/>
  <c r="D17" i="1"/>
  <c r="F17" i="1"/>
  <c r="D18" i="1"/>
  <c r="D19" i="1"/>
  <c r="F19" i="1"/>
  <c r="D20" i="1"/>
  <c r="F20" i="1"/>
  <c r="E21" i="1"/>
  <c r="I21" i="1"/>
  <c r="D22" i="1"/>
  <c r="F22" i="1"/>
  <c r="D23" i="1"/>
  <c r="F23" i="1"/>
  <c r="D24" i="1"/>
  <c r="F24" i="1"/>
  <c r="B26" i="1"/>
  <c r="C26" i="1"/>
  <c r="E26" i="1"/>
  <c r="D27" i="1"/>
  <c r="F27" i="1"/>
  <c r="B28" i="1"/>
  <c r="C28" i="1"/>
  <c r="G28" i="1"/>
  <c r="G51" i="1" s="1"/>
  <c r="D29" i="1"/>
  <c r="F29" i="1"/>
  <c r="D30" i="1"/>
  <c r="F30" i="1"/>
  <c r="D31" i="1"/>
  <c r="F31" i="1"/>
  <c r="D32" i="1"/>
  <c r="F32" i="1"/>
  <c r="D33" i="1"/>
  <c r="F33" i="1"/>
  <c r="B34" i="1"/>
  <c r="C34" i="1"/>
  <c r="E34" i="1"/>
  <c r="H34" i="1" s="1"/>
  <c r="I34" i="1"/>
  <c r="D35" i="1"/>
  <c r="F35" i="1"/>
  <c r="B36" i="1"/>
  <c r="C36" i="1"/>
  <c r="D37" i="1"/>
  <c r="F37" i="1"/>
  <c r="D38" i="1"/>
  <c r="F38" i="1"/>
  <c r="D39" i="1"/>
  <c r="F39" i="1"/>
  <c r="D40" i="1"/>
  <c r="E51" i="1"/>
  <c r="D42" i="1"/>
  <c r="B43" i="1"/>
  <c r="C43" i="1"/>
  <c r="E43" i="1"/>
  <c r="G43" i="1"/>
  <c r="I43" i="1"/>
  <c r="F44" i="1"/>
  <c r="F45" i="1"/>
  <c r="C46" i="1"/>
  <c r="E46" i="1"/>
  <c r="G46" i="1"/>
  <c r="I46" i="1"/>
  <c r="F47" i="1"/>
  <c r="G49" i="1"/>
  <c r="I49" i="1"/>
  <c r="B51" i="1" l="1"/>
  <c r="J16" i="1"/>
  <c r="H16" i="1"/>
  <c r="H14" i="1"/>
  <c r="J5" i="1"/>
  <c r="J12" i="1"/>
  <c r="H12" i="1"/>
  <c r="J49" i="1"/>
  <c r="J46" i="1"/>
  <c r="H46" i="1"/>
  <c r="J43" i="1"/>
  <c r="H43" i="1"/>
  <c r="J40" i="1"/>
  <c r="J34" i="1"/>
  <c r="H28" i="1"/>
  <c r="J21" i="1"/>
  <c r="H21" i="1"/>
  <c r="H5" i="1"/>
  <c r="I51" i="1"/>
  <c r="D34" i="1"/>
  <c r="D26" i="1"/>
  <c r="F5" i="1"/>
  <c r="F28" i="1"/>
  <c r="D21" i="1"/>
  <c r="F21" i="1"/>
  <c r="F12" i="1"/>
  <c r="F26" i="1"/>
  <c r="D12" i="1"/>
  <c r="D36" i="1"/>
  <c r="F34" i="1"/>
  <c r="D46" i="1"/>
  <c r="F46" i="1"/>
  <c r="D14" i="1"/>
  <c r="F36" i="1"/>
  <c r="F14" i="1"/>
  <c r="F43" i="1"/>
  <c r="D28" i="1"/>
  <c r="D16" i="1"/>
  <c r="D5" i="1"/>
  <c r="C51" i="1"/>
  <c r="J51" i="1" l="1"/>
  <c r="H51" i="1"/>
  <c r="D51" i="1"/>
  <c r="F51" i="1"/>
</calcChain>
</file>

<file path=xl/sharedStrings.xml><?xml version="1.0" encoding="utf-8"?>
<sst xmlns="http://schemas.openxmlformats.org/spreadsheetml/2006/main" count="127" uniqueCount="87">
  <si>
    <t>Функциональная структура расходов</t>
  </si>
  <si>
    <t>ИТОГО РАСХОДОВ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</si>
  <si>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</si>
  <si>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</si>
  <si>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</si>
  <si>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</si>
  <si>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</si>
  <si>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</si>
  <si>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</si>
  <si>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</si>
  <si>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</si>
  <si>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</si>
  <si>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</si>
  <si>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</si>
  <si>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</si>
  <si>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</si>
  <si>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</si>
  <si>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</si>
  <si>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</si>
  <si>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</si>
  <si>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</si>
  <si>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</si>
  <si>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</si>
  <si>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</si>
  <si>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</si>
  <si>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</si>
  <si>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</si>
  <si>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</si>
  <si>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</si>
  <si>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</si>
  <si>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</si>
  <si>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</si>
  <si>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</si>
  <si>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</si>
  <si>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</si>
  <si>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</si>
  <si>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</si>
  <si>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</si>
  <si>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1403 - Прочие межбюджетные трансферты общего характера</t>
  </si>
  <si>
    <t>Непрограмные расходы</t>
  </si>
  <si>
    <t>Условно-утвержденные расходы</t>
  </si>
  <si>
    <t>Х</t>
  </si>
  <si>
    <t>Примечание</t>
  </si>
  <si>
    <t>* Пояснение различий в случае отклонения на 5% и более</t>
  </si>
  <si>
    <t>Причины отклонений*</t>
  </si>
  <si>
    <t>0703 - Дополнительное образование детей</t>
  </si>
  <si>
    <t>0105- Судебная система</t>
  </si>
  <si>
    <t>Охрана окружающей среды</t>
  </si>
  <si>
    <t>0605-другие вопросы в области охраны окрыжающей среды</t>
  </si>
  <si>
    <t>Темп прироста 2023 год 
к 2022 году, 
%</t>
  </si>
  <si>
    <t>0</t>
  </si>
  <si>
    <t>Темп прироста 2024 год 
к 2023 году, 
%</t>
  </si>
  <si>
    <t>Темп прироста 2025 год 
к 2024 году, 
%</t>
  </si>
  <si>
    <t>0107- Обеспечение проведения выборов и референдумов</t>
  </si>
  <si>
    <t>Проект 
на 2024 год, 
тыс. рублей</t>
  </si>
  <si>
    <t>Проект 
на 2025 год, 
тыс. рублей</t>
  </si>
  <si>
    <t>0310 - Защита населения и территории от чрезвычайных ситуаций природного и техногенного характера, пожарная безопасность</t>
  </si>
  <si>
    <t>Сокращение бюджетных ассигований в связи с уменишением потребности.</t>
  </si>
  <si>
    <t>Сведения о расходах бюджета муниципального района Мелеузовский район Республики Башкортостан по разделам и подразделам классификации расходов на 2024 год и на плановый период 2025 и 2026 годов в сравнении с ожидаемым исполнением за 2023 год и отчетом за 2022 год</t>
  </si>
  <si>
    <t>Темп прироста 2026 год 
к 2025 году, 
%</t>
  </si>
  <si>
    <t>Проект 
на 2026 год, 
тыс. рублей</t>
  </si>
  <si>
    <t>Ожидаемое исполнение за 2023 год, 
тыс. рублей</t>
  </si>
  <si>
    <t>Отчет 
за 2022 год, 
тыс. рублей</t>
  </si>
  <si>
    <t>1103 - Спорт высших достижений</t>
  </si>
  <si>
    <t>Уменьшение  расходов в 2024 году связано с выделением в 2023 году дополнительных средств на монтаж дополнительных камер видеонаблюдения системы "Безопасный город" и ремонт действующих.</t>
  </si>
  <si>
    <t>Уменьшение расходов в 2024 году  связано с выделением в 2023 году средств на ремонт дорог  в рамках реализации мероприятий проектов "ППМИ".  Увеличение  в 2026 году и сокращение в 2025 году за счет увеличения и сокращения объемов бюджетных ассигнований из Республики Башкортостан на ремонт автомобильных дорог.</t>
  </si>
  <si>
    <t>Уменьшение расходов в 2024 году связано с выделением в 2023 году бюджетных ассигнований на реализацию  проектов по комплексному благоустройству дворовых территорий муниципальных образований Республики Башкортостан «Башкирские дворики». В 2025году прекращение планирования бюджетных ассигнований, предусмотренных  бюджету городского поселения город Мелеуз иных межбюджетных трансфертов на благоустройство территории как административному центру муниципального района.</t>
  </si>
  <si>
    <t>Уменьшение расходов в 2024 году  связано с дополнительным выделением в 2023 году средств на подведение инженерных коммуникаций к почтовым отделениям и ФАПам в поселениях муниципального района.  В 2025-2026 годах в связи с прекращением планирования потребности на мероприятия по капитальному ремонту водонапорных башен (систем централизованного водоснабжения) и осуществление мероприятий в области коммунального хозяйства.</t>
  </si>
  <si>
    <t xml:space="preserve">На изменение расходов  повлияло перераспределение расходов между подразделами функциональной структуры расходов бюджетной классификации. </t>
  </si>
  <si>
    <t>Увеличение расходов в 2024году в связи с увеличеием МРОТ.</t>
  </si>
  <si>
    <t>На изменение расходов  повлияло перераспределение расходов между подразделами функциональной структуры расходов бюджетной классификации и в связи с доведением заработной платы педагогических работников до целевого показателя.</t>
  </si>
  <si>
    <t>Увеличение бюджетных ассигнований из бюджета Республики Башкортостан, предусмотренных на обеспечение жилыми помещениями детей-сирот и детей, находящихся под опекой и попечительством, а также лиц из их числа в 2024 году и их сокращение в 2026 году.</t>
  </si>
  <si>
    <t>Увеличение бюджетных ассигнований в связи с обеспечением органов местного самоуправления муниципального района Мелеузовский район Республики Башкортостан служебными легковыми автомобилями за счет средств бюджета Республики Башкортостан.</t>
  </si>
  <si>
    <t>Отсутствие потребности в планируемых периодах.</t>
  </si>
  <si>
    <t>Уменьшение расходов в 2024 году  связано с предоставлением в 2023 году субсидии на поддержку мероприятий муниципальных программ развития субъектов малого и среднего предпринимательства, а также физических лиц, применяющих специальный налоговый режим "Налог на профессиональный доход". В 2026 году сокращение бюджетных ассигнований на проведение работ по землеустройству</t>
  </si>
  <si>
    <t xml:space="preserve"> В 2025 году сокращение бюджетных ассигований из федерального бюджжета  в соответствии с методикой их распределения.</t>
  </si>
  <si>
    <t xml:space="preserve">В 2024 году на  проведение выборов в представительные органы местного самоуправления. </t>
  </si>
  <si>
    <t>Увеличение бюджетных ассигнований в связи с доведением средней заработной платы работников не менее 27000 рублей.</t>
  </si>
  <si>
    <t>Поступления дотаций планируется в соответствии с увеличением МРОТ и снижением поступлений имущественных налогов в связи с уменьшением кадастровой стоимости.</t>
  </si>
  <si>
    <t>Увеличение расходов в 2024году в связи с потребностью на содержание   законодательных (представительных) органов государственной власти.</t>
  </si>
  <si>
    <t>В 2026 году прекращение планирования в виду нехватки источников финансирования.</t>
  </si>
  <si>
    <t>Сокращение субсидий за счет средств Республики Башкортостан на улучшение жилищных условий граждан, проживающих на сельских территориях, в 2024 году и увеличение 2025 году.</t>
  </si>
  <si>
    <t>Уменьшение расходов в 2024 году связано с выделением в 2023 году бюджетных ассигнований из Республики Башкортостан победителям конкурсов "Трезвое село", "Лучшая муниципальная практика". В 2025-2026 годах прекращение планирования бюджетных ассигнований бюджетам поселений, предусмотренных на финансирование мероприятий по благоустройству территорий населенных пунктов, коммунальное хозяйство, обеспечение мер пожарной безопасности и охрану окружающей среды из бюджета Республики Башкортостан.</t>
  </si>
  <si>
    <t>Увеличение бюджетных ассигнований, предусмотренных на оплату труда работников муниципальных образовательных организаций, капитальный ремонт СОШ №8.</t>
  </si>
  <si>
    <t>Уменьшение расходов в 2024 году  связано с дополнительным выделением в 2023 году средств на ликвидацию несанкционированных свалок.</t>
  </si>
  <si>
    <t>Увеличение в 2024году бюджетных ассигнований, предусмотренных на оплату труда работников муниципальных дополнительных образовательных организаций. Уменьшение в 2025 году в связи с планированием в 2024 году капитальный ремонт детской школы искусств № 1 г. Мелеуз в рамках регионального проекта «Культурная среда».</t>
  </si>
  <si>
    <t>Сокращение в связи с приостановлением планирования с 2025 года бюджетных ассигнований, предусмотренных на реализацию наказов избирателей депутатам, избранным в Республике Башкортостан за счет бюджета Республики башкортостан.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</si>
</sst>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 shrinkToFit="1"/>
    </xf>
    <xf numFmtId="165" fontId="3" fillId="0" borderId="1" xfId="0" applyNumberFormat="1" applyFont="1" applyFill="1" applyBorder="1" applyAlignment="1">
      <alignment horizontal="center" vertical="top" wrapText="1" shrinkToFi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 shrinkToFit="1"/>
    </xf>
    <xf numFmtId="0" fontId="12" fillId="0" borderId="1" xfId="0" applyFont="1" applyFill="1" applyBorder="1" applyAlignment="1">
      <alignment horizontal="center" vertical="top" wrapText="1"/>
    </xf>
    <xf numFmtId="165" fontId="1" fillId="0" borderId="0" xfId="0" applyNumberFormat="1" applyFont="1" applyFill="1"/>
    <xf numFmtId="0" fontId="1" fillId="0" borderId="0" xfId="0" applyFont="1" applyFill="1"/>
    <xf numFmtId="49" fontId="8" fillId="0" borderId="1" xfId="0" applyNumberFormat="1" applyFont="1" applyFill="1" applyBorder="1" applyAlignment="1">
      <alignment vertical="top" wrapText="1" shrinkToFit="1"/>
    </xf>
    <xf numFmtId="165" fontId="6" fillId="0" borderId="1" xfId="0" applyNumberFormat="1" applyFont="1" applyFill="1" applyBorder="1" applyAlignment="1">
      <alignment horizontal="center" vertical="top" wrapText="1" shrinkToFit="1"/>
    </xf>
    <xf numFmtId="165" fontId="4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vertical="top" wrapText="1"/>
    </xf>
    <xf numFmtId="165" fontId="8" fillId="0" borderId="0" xfId="0" applyNumberFormat="1" applyFont="1" applyFill="1"/>
    <xf numFmtId="0" fontId="8" fillId="0" borderId="0" xfId="0" applyFont="1" applyFill="1"/>
    <xf numFmtId="0" fontId="14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55"/>
  <sheetViews>
    <sheetView showZeros="0" tabSelected="1" view="pageBreakPreview" zoomScale="78" zoomScaleNormal="40" zoomScaleSheetLayoutView="78" workbookViewId="0">
      <pane xSplit="1" ySplit="4" topLeftCell="C29" activePane="bottomRight" state="frozen"/>
      <selection pane="topRight" activeCell="B1" sqref="B1"/>
      <selection pane="bottomLeft" activeCell="A5" sqref="A5"/>
      <selection pane="bottomRight" activeCell="K35" sqref="K35"/>
    </sheetView>
  </sheetViews>
  <sheetFormatPr defaultRowHeight="15.75" x14ac:dyDescent="0.25"/>
  <cols>
    <col min="1" max="1" width="43" style="6" customWidth="1"/>
    <col min="2" max="2" width="18.125" style="6" customWidth="1"/>
    <col min="3" max="3" width="17.5" style="6" customWidth="1"/>
    <col min="4" max="4" width="14.875" style="6" customWidth="1"/>
    <col min="5" max="5" width="15" style="6" customWidth="1"/>
    <col min="6" max="6" width="14.625" style="6" customWidth="1"/>
    <col min="7" max="10" width="14.5" style="6" customWidth="1"/>
    <col min="11" max="11" width="47.625" style="6" customWidth="1"/>
    <col min="12" max="16384" width="9" style="6"/>
  </cols>
  <sheetData>
    <row r="1" spans="1:12" ht="93" customHeight="1" x14ac:dyDescent="0.3">
      <c r="A1" s="3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24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2" ht="57" x14ac:dyDescent="0.25">
      <c r="A3" s="1" t="s">
        <v>0</v>
      </c>
      <c r="B3" s="26" t="s">
        <v>62</v>
      </c>
      <c r="C3" s="26" t="s">
        <v>61</v>
      </c>
      <c r="D3" s="27" t="s">
        <v>49</v>
      </c>
      <c r="E3" s="27" t="s">
        <v>54</v>
      </c>
      <c r="F3" s="27" t="s">
        <v>51</v>
      </c>
      <c r="G3" s="27" t="s">
        <v>55</v>
      </c>
      <c r="H3" s="27" t="s">
        <v>52</v>
      </c>
      <c r="I3" s="27" t="s">
        <v>60</v>
      </c>
      <c r="J3" s="26" t="s">
        <v>59</v>
      </c>
      <c r="K3" s="7" t="s">
        <v>44</v>
      </c>
    </row>
    <row r="4" spans="1:12" ht="18.75" x14ac:dyDescent="0.25">
      <c r="A4" s="2">
        <v>1</v>
      </c>
      <c r="B4" s="8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9">
        <v>11</v>
      </c>
    </row>
    <row r="5" spans="1:12" s="13" customFormat="1" ht="29.25" customHeight="1" x14ac:dyDescent="0.25">
      <c r="A5" s="10" t="s">
        <v>2</v>
      </c>
      <c r="B5" s="4">
        <f>SUM(B6:B11)</f>
        <v>145110.39999999999</v>
      </c>
      <c r="C5" s="4">
        <f>SUM(C6:C11)</f>
        <v>169229.4</v>
      </c>
      <c r="D5" s="3">
        <f>C5/B5-1</f>
        <v>0.16600000000000001</v>
      </c>
      <c r="E5" s="4">
        <f>SUM(E6:E11)</f>
        <v>176862.8</v>
      </c>
      <c r="F5" s="3">
        <f>E5/C5-1</f>
        <v>4.4999999999999998E-2</v>
      </c>
      <c r="G5" s="4">
        <f>SUM(G6:G11)</f>
        <v>166783</v>
      </c>
      <c r="H5" s="3">
        <f t="shared" ref="H5:H10" si="0">G5/E5-1</f>
        <v>-5.7000000000000002E-2</v>
      </c>
      <c r="I5" s="4">
        <f>SUM(I6:I11)</f>
        <v>166783</v>
      </c>
      <c r="J5" s="3">
        <f>I5/G5-1</f>
        <v>0</v>
      </c>
      <c r="K5" s="11" t="s">
        <v>41</v>
      </c>
      <c r="L5" s="12"/>
    </row>
    <row r="6" spans="1:12" ht="81.75" customHeight="1" x14ac:dyDescent="0.25">
      <c r="A6" s="14" t="s">
        <v>3</v>
      </c>
      <c r="B6" s="15">
        <v>4762.6000000000004</v>
      </c>
      <c r="C6" s="16">
        <v>5496.5</v>
      </c>
      <c r="D6" s="24">
        <f>C6/B6-1</f>
        <v>0.154</v>
      </c>
      <c r="E6" s="16">
        <v>5880</v>
      </c>
      <c r="F6" s="24">
        <f t="shared" ref="F6:F51" si="1">E6/C6-1</f>
        <v>7.0000000000000007E-2</v>
      </c>
      <c r="G6" s="16">
        <v>5880</v>
      </c>
      <c r="H6" s="3">
        <f t="shared" si="0"/>
        <v>0</v>
      </c>
      <c r="I6" s="16">
        <v>5880</v>
      </c>
      <c r="J6" s="3">
        <f t="shared" ref="J6:J7" si="2">I6/G6-1</f>
        <v>0</v>
      </c>
      <c r="K6" s="17" t="s">
        <v>79</v>
      </c>
      <c r="L6" s="12"/>
    </row>
    <row r="7" spans="1:12" ht="84.75" customHeight="1" x14ac:dyDescent="0.25">
      <c r="A7" s="14" t="s">
        <v>4</v>
      </c>
      <c r="B7" s="15">
        <v>105777.4</v>
      </c>
      <c r="C7" s="16">
        <v>122104.7</v>
      </c>
      <c r="D7" s="24">
        <f t="shared" ref="D7:D51" si="3">C7/B7-1</f>
        <v>0.154</v>
      </c>
      <c r="E7" s="16">
        <v>129918</v>
      </c>
      <c r="F7" s="24">
        <f t="shared" si="1"/>
        <v>6.4000000000000001E-2</v>
      </c>
      <c r="G7" s="16">
        <v>127839</v>
      </c>
      <c r="H7" s="3">
        <f t="shared" si="0"/>
        <v>-1.6E-2</v>
      </c>
      <c r="I7" s="16">
        <v>127839</v>
      </c>
      <c r="J7" s="3">
        <f t="shared" si="2"/>
        <v>0</v>
      </c>
      <c r="K7" s="17" t="s">
        <v>72</v>
      </c>
      <c r="L7" s="12"/>
    </row>
    <row r="8" spans="1:12" ht="60" customHeight="1" x14ac:dyDescent="0.25">
      <c r="A8" s="14" t="s">
        <v>46</v>
      </c>
      <c r="B8" s="29">
        <v>99</v>
      </c>
      <c r="C8" s="29">
        <v>5.5</v>
      </c>
      <c r="D8" s="24" t="s">
        <v>50</v>
      </c>
      <c r="E8" s="16">
        <v>5.7</v>
      </c>
      <c r="F8" s="24">
        <f t="shared" si="1"/>
        <v>3.5999999999999997E-2</v>
      </c>
      <c r="G8" s="16">
        <v>4.9000000000000004</v>
      </c>
      <c r="H8" s="3">
        <f t="shared" si="0"/>
        <v>-0.14000000000000001</v>
      </c>
      <c r="I8" s="16">
        <v>4.9000000000000004</v>
      </c>
      <c r="J8" s="3">
        <f t="shared" ref="J8:J10" si="4">I8/G8-1</f>
        <v>0</v>
      </c>
      <c r="K8" s="30" t="s">
        <v>75</v>
      </c>
      <c r="L8" s="12"/>
    </row>
    <row r="9" spans="1:12" ht="45" customHeight="1" x14ac:dyDescent="0.25">
      <c r="A9" s="14" t="s">
        <v>53</v>
      </c>
      <c r="B9" s="29">
        <v>884</v>
      </c>
      <c r="C9" s="29">
        <v>0</v>
      </c>
      <c r="D9" s="24" t="s">
        <v>50</v>
      </c>
      <c r="E9" s="16">
        <v>4000</v>
      </c>
      <c r="F9" s="24">
        <v>1</v>
      </c>
      <c r="G9" s="16">
        <v>0</v>
      </c>
      <c r="H9" s="3">
        <v>0</v>
      </c>
      <c r="I9" s="16">
        <v>0</v>
      </c>
      <c r="J9" s="3"/>
      <c r="K9" s="30" t="s">
        <v>76</v>
      </c>
      <c r="L9" s="12"/>
    </row>
    <row r="10" spans="1:12" ht="32.25" customHeight="1" x14ac:dyDescent="0.25">
      <c r="A10" s="14" t="s">
        <v>5</v>
      </c>
      <c r="B10" s="29" t="s">
        <v>50</v>
      </c>
      <c r="C10" s="29">
        <v>1000</v>
      </c>
      <c r="D10" s="24" t="s">
        <v>50</v>
      </c>
      <c r="E10" s="16">
        <v>1000</v>
      </c>
      <c r="F10" s="24"/>
      <c r="G10" s="16">
        <v>1000</v>
      </c>
      <c r="H10" s="3">
        <f t="shared" si="0"/>
        <v>0</v>
      </c>
      <c r="I10" s="16">
        <v>1000</v>
      </c>
      <c r="J10" s="3">
        <f t="shared" si="4"/>
        <v>0</v>
      </c>
      <c r="K10" s="11" t="s">
        <v>41</v>
      </c>
      <c r="L10" s="12"/>
    </row>
    <row r="11" spans="1:12" ht="36" customHeight="1" x14ac:dyDescent="0.25">
      <c r="A11" s="14" t="s">
        <v>6</v>
      </c>
      <c r="B11" s="15">
        <v>33587.4</v>
      </c>
      <c r="C11" s="16">
        <v>40622.699999999997</v>
      </c>
      <c r="D11" s="24">
        <f t="shared" si="3"/>
        <v>0.20899999999999999</v>
      </c>
      <c r="E11" s="16">
        <v>36059.1</v>
      </c>
      <c r="F11" s="24">
        <f t="shared" si="1"/>
        <v>-0.112</v>
      </c>
      <c r="G11" s="16">
        <v>32059.1</v>
      </c>
      <c r="H11" s="3">
        <f t="shared" ref="H11:H51" si="5">G11/E11-1</f>
        <v>-0.111</v>
      </c>
      <c r="I11" s="16">
        <v>32059.1</v>
      </c>
      <c r="J11" s="3">
        <f t="shared" ref="J11:J51" si="6">I11/G11-1</f>
        <v>0</v>
      </c>
      <c r="K11" s="17" t="s">
        <v>57</v>
      </c>
      <c r="L11" s="12"/>
    </row>
    <row r="12" spans="1:12" s="13" customFormat="1" ht="20.25" customHeight="1" x14ac:dyDescent="0.25">
      <c r="A12" s="10" t="s">
        <v>7</v>
      </c>
      <c r="B12" s="4">
        <f>B13</f>
        <v>2463.6</v>
      </c>
      <c r="C12" s="4">
        <f>C13</f>
        <v>2837</v>
      </c>
      <c r="D12" s="3">
        <f t="shared" si="3"/>
        <v>0.152</v>
      </c>
      <c r="E12" s="4">
        <f>E13</f>
        <v>2968</v>
      </c>
      <c r="F12" s="3">
        <f t="shared" si="1"/>
        <v>4.5999999999999999E-2</v>
      </c>
      <c r="G12" s="4">
        <f>G13</f>
        <v>3075.2</v>
      </c>
      <c r="H12" s="3">
        <f t="shared" si="5"/>
        <v>3.5999999999999997E-2</v>
      </c>
      <c r="I12" s="4">
        <f>I13</f>
        <v>3075.2</v>
      </c>
      <c r="J12" s="3">
        <f t="shared" si="6"/>
        <v>0</v>
      </c>
      <c r="K12" s="11" t="s">
        <v>41</v>
      </c>
      <c r="L12" s="12"/>
    </row>
    <row r="13" spans="1:12" ht="31.5" x14ac:dyDescent="0.25">
      <c r="A13" s="14" t="s">
        <v>8</v>
      </c>
      <c r="B13" s="15">
        <v>2463.6</v>
      </c>
      <c r="C13" s="16">
        <v>2837</v>
      </c>
      <c r="D13" s="24">
        <f t="shared" si="3"/>
        <v>0.152</v>
      </c>
      <c r="E13" s="16">
        <v>2968</v>
      </c>
      <c r="F13" s="24">
        <f t="shared" si="1"/>
        <v>4.5999999999999999E-2</v>
      </c>
      <c r="G13" s="16">
        <v>3075.2</v>
      </c>
      <c r="H13" s="3">
        <f t="shared" si="5"/>
        <v>3.5999999999999997E-2</v>
      </c>
      <c r="I13" s="16">
        <v>3075.2</v>
      </c>
      <c r="J13" s="3">
        <f t="shared" si="6"/>
        <v>0</v>
      </c>
      <c r="K13" s="11" t="s">
        <v>41</v>
      </c>
      <c r="L13" s="12"/>
    </row>
    <row r="14" spans="1:12" s="13" customFormat="1" ht="31.5" x14ac:dyDescent="0.25">
      <c r="A14" s="10" t="s">
        <v>9</v>
      </c>
      <c r="B14" s="4">
        <f>B15</f>
        <v>7714.9</v>
      </c>
      <c r="C14" s="4">
        <f>SUM(C15:C15)</f>
        <v>8460</v>
      </c>
      <c r="D14" s="3">
        <f t="shared" si="3"/>
        <v>9.7000000000000003E-2</v>
      </c>
      <c r="E14" s="4">
        <f>SUM(E15:E15)</f>
        <v>7363</v>
      </c>
      <c r="F14" s="3">
        <f t="shared" si="1"/>
        <v>-0.13</v>
      </c>
      <c r="G14" s="4">
        <f>SUM(G15:G15)</f>
        <v>7363</v>
      </c>
      <c r="H14" s="3">
        <f t="shared" si="5"/>
        <v>0</v>
      </c>
      <c r="I14" s="4">
        <f>SUM(I15:I15)</f>
        <v>7363</v>
      </c>
      <c r="J14" s="3">
        <f t="shared" si="6"/>
        <v>0</v>
      </c>
      <c r="K14" s="11" t="s">
        <v>41</v>
      </c>
      <c r="L14" s="12"/>
    </row>
    <row r="15" spans="1:12" ht="63" customHeight="1" x14ac:dyDescent="0.25">
      <c r="A15" s="14" t="s">
        <v>56</v>
      </c>
      <c r="B15" s="15">
        <v>7714.9</v>
      </c>
      <c r="C15" s="16">
        <v>8460</v>
      </c>
      <c r="D15" s="24">
        <f t="shared" si="3"/>
        <v>9.7000000000000003E-2</v>
      </c>
      <c r="E15" s="16">
        <v>7363</v>
      </c>
      <c r="F15" s="24">
        <f>E15/C15-1</f>
        <v>-0.13</v>
      </c>
      <c r="G15" s="16">
        <v>7363</v>
      </c>
      <c r="H15" s="3">
        <f t="shared" si="5"/>
        <v>0</v>
      </c>
      <c r="I15" s="16">
        <v>7363</v>
      </c>
      <c r="J15" s="3">
        <f t="shared" si="6"/>
        <v>0</v>
      </c>
      <c r="K15" s="20" t="s">
        <v>64</v>
      </c>
      <c r="L15" s="12"/>
    </row>
    <row r="16" spans="1:12" s="13" customFormat="1" ht="28.15" customHeight="1" x14ac:dyDescent="0.25">
      <c r="A16" s="10" t="s">
        <v>10</v>
      </c>
      <c r="B16" s="4">
        <f>SUM(B17:B20)</f>
        <v>167419.70000000001</v>
      </c>
      <c r="C16" s="4">
        <f>SUM(C17:C20)</f>
        <v>171423.3</v>
      </c>
      <c r="D16" s="3">
        <f t="shared" si="3"/>
        <v>2.4E-2</v>
      </c>
      <c r="E16" s="4">
        <f>SUM(E17:E20)</f>
        <v>148891.29999999999</v>
      </c>
      <c r="F16" s="3">
        <f t="shared" si="1"/>
        <v>-0.13100000000000001</v>
      </c>
      <c r="G16" s="4">
        <f>SUM(G17:G20)</f>
        <v>131713.4</v>
      </c>
      <c r="H16" s="3">
        <f t="shared" si="5"/>
        <v>-0.115</v>
      </c>
      <c r="I16" s="4">
        <f>SUM(I17:I20)</f>
        <v>134292.6</v>
      </c>
      <c r="J16" s="3">
        <f t="shared" si="6"/>
        <v>0.02</v>
      </c>
      <c r="K16" s="11" t="s">
        <v>41</v>
      </c>
      <c r="L16" s="12"/>
    </row>
    <row r="17" spans="1:12" ht="18.75" x14ac:dyDescent="0.25">
      <c r="A17" s="14" t="s">
        <v>11</v>
      </c>
      <c r="B17" s="15">
        <v>8672.6</v>
      </c>
      <c r="C17" s="16">
        <v>8780</v>
      </c>
      <c r="D17" s="24">
        <f t="shared" si="3"/>
        <v>1.2E-2</v>
      </c>
      <c r="E17" s="16">
        <v>8941</v>
      </c>
      <c r="F17" s="24">
        <f t="shared" si="1"/>
        <v>1.7999999999999999E-2</v>
      </c>
      <c r="G17" s="16">
        <v>8941</v>
      </c>
      <c r="H17" s="3">
        <f t="shared" si="5"/>
        <v>0</v>
      </c>
      <c r="I17" s="16">
        <v>8941</v>
      </c>
      <c r="J17" s="3">
        <f t="shared" si="6"/>
        <v>0</v>
      </c>
      <c r="K17" s="11" t="s">
        <v>41</v>
      </c>
      <c r="L17" s="12"/>
    </row>
    <row r="18" spans="1:12" s="19" customFormat="1" ht="39" customHeight="1" x14ac:dyDescent="0.25">
      <c r="A18" s="14" t="s">
        <v>12</v>
      </c>
      <c r="B18" s="15">
        <v>12128.9</v>
      </c>
      <c r="C18" s="15">
        <v>12300</v>
      </c>
      <c r="D18" s="24">
        <f t="shared" si="3"/>
        <v>1.4E-2</v>
      </c>
      <c r="E18" s="15">
        <v>12400</v>
      </c>
      <c r="F18" s="24">
        <f>E18/C18-1</f>
        <v>8.0000000000000002E-3</v>
      </c>
      <c r="G18" s="15">
        <v>12400</v>
      </c>
      <c r="H18" s="3">
        <f t="shared" si="5"/>
        <v>0</v>
      </c>
      <c r="I18" s="15">
        <v>0</v>
      </c>
      <c r="J18" s="3">
        <f t="shared" si="6"/>
        <v>-1</v>
      </c>
      <c r="K18" s="30" t="s">
        <v>80</v>
      </c>
      <c r="L18" s="18"/>
    </row>
    <row r="19" spans="1:12" ht="105" x14ac:dyDescent="0.25">
      <c r="A19" s="14" t="s">
        <v>13</v>
      </c>
      <c r="B19" s="15">
        <v>130175.4</v>
      </c>
      <c r="C19" s="16">
        <v>134944.1</v>
      </c>
      <c r="D19" s="24">
        <f t="shared" si="3"/>
        <v>3.6999999999999998E-2</v>
      </c>
      <c r="E19" s="16">
        <v>113750.3</v>
      </c>
      <c r="F19" s="24">
        <f t="shared" si="1"/>
        <v>-0.157</v>
      </c>
      <c r="G19" s="16">
        <v>96933.2</v>
      </c>
      <c r="H19" s="3">
        <f>G19/E19-1</f>
        <v>-0.14799999999999999</v>
      </c>
      <c r="I19" s="16">
        <v>112715</v>
      </c>
      <c r="J19" s="3">
        <f>I19/G19-1</f>
        <v>0.16300000000000001</v>
      </c>
      <c r="K19" s="20" t="s">
        <v>65</v>
      </c>
      <c r="L19" s="12"/>
    </row>
    <row r="20" spans="1:12" ht="150.75" customHeight="1" x14ac:dyDescent="0.25">
      <c r="A20" s="14" t="s">
        <v>14</v>
      </c>
      <c r="B20" s="15">
        <v>16442.8</v>
      </c>
      <c r="C20" s="16">
        <v>15399.2</v>
      </c>
      <c r="D20" s="24">
        <f t="shared" si="3"/>
        <v>-6.3E-2</v>
      </c>
      <c r="E20" s="16">
        <v>13800</v>
      </c>
      <c r="F20" s="24">
        <f t="shared" si="1"/>
        <v>-0.104</v>
      </c>
      <c r="G20" s="16">
        <v>13439.2</v>
      </c>
      <c r="H20" s="3">
        <f t="shared" si="5"/>
        <v>-2.5999999999999999E-2</v>
      </c>
      <c r="I20" s="16">
        <v>12636.6</v>
      </c>
      <c r="J20" s="3">
        <f t="shared" si="6"/>
        <v>-0.06</v>
      </c>
      <c r="K20" s="31" t="s">
        <v>74</v>
      </c>
      <c r="L20" s="12"/>
    </row>
    <row r="21" spans="1:12" s="13" customFormat="1" ht="35.25" customHeight="1" x14ac:dyDescent="0.25">
      <c r="A21" s="10" t="s">
        <v>15</v>
      </c>
      <c r="B21" s="4">
        <f>SUM(B22:B25)</f>
        <v>105920</v>
      </c>
      <c r="C21" s="4">
        <f>SUM(C22:C25)</f>
        <v>130667.2</v>
      </c>
      <c r="D21" s="3">
        <f t="shared" si="3"/>
        <v>0.23400000000000001</v>
      </c>
      <c r="E21" s="4">
        <f>SUM(E22:E25)</f>
        <v>37278.400000000001</v>
      </c>
      <c r="F21" s="3">
        <f t="shared" si="1"/>
        <v>-0.71499999999999997</v>
      </c>
      <c r="G21" s="4">
        <f>SUM(G22:G25)</f>
        <v>13459.9</v>
      </c>
      <c r="H21" s="3">
        <f t="shared" si="5"/>
        <v>-0.63900000000000001</v>
      </c>
      <c r="I21" s="4">
        <f>SUM(I22:I25)</f>
        <v>13100.2</v>
      </c>
      <c r="J21" s="3">
        <f t="shared" si="6"/>
        <v>-2.7E-2</v>
      </c>
      <c r="K21" s="11" t="s">
        <v>41</v>
      </c>
      <c r="L21" s="12"/>
    </row>
    <row r="22" spans="1:12" ht="61.5" customHeight="1" x14ac:dyDescent="0.25">
      <c r="A22" s="14" t="s">
        <v>16</v>
      </c>
      <c r="B22" s="15">
        <v>7001.9</v>
      </c>
      <c r="C22" s="16">
        <v>1520</v>
      </c>
      <c r="D22" s="24">
        <f t="shared" si="3"/>
        <v>-0.78300000000000003</v>
      </c>
      <c r="E22" s="16">
        <v>1500</v>
      </c>
      <c r="F22" s="24">
        <f t="shared" si="1"/>
        <v>-1.2999999999999999E-2</v>
      </c>
      <c r="G22" s="16">
        <v>1500</v>
      </c>
      <c r="H22" s="3">
        <v>0</v>
      </c>
      <c r="I22" s="16">
        <v>1500</v>
      </c>
      <c r="J22" s="3">
        <f t="shared" si="6"/>
        <v>0</v>
      </c>
      <c r="K22" s="11" t="s">
        <v>41</v>
      </c>
      <c r="L22" s="12"/>
    </row>
    <row r="23" spans="1:12" s="19" customFormat="1" ht="141.75" customHeight="1" x14ac:dyDescent="0.25">
      <c r="A23" s="14" t="s">
        <v>17</v>
      </c>
      <c r="B23" s="15">
        <v>18282.099999999999</v>
      </c>
      <c r="C23" s="15">
        <v>47902</v>
      </c>
      <c r="D23" s="24">
        <f t="shared" si="3"/>
        <v>1.62</v>
      </c>
      <c r="E23" s="15">
        <v>9831</v>
      </c>
      <c r="F23" s="24">
        <f t="shared" si="1"/>
        <v>-0.79500000000000004</v>
      </c>
      <c r="G23" s="16">
        <v>0</v>
      </c>
      <c r="H23" s="3">
        <f t="shared" si="5"/>
        <v>-1</v>
      </c>
      <c r="I23" s="16">
        <v>0</v>
      </c>
      <c r="J23" s="3"/>
      <c r="K23" s="20" t="s">
        <v>67</v>
      </c>
      <c r="L23" s="18"/>
    </row>
    <row r="24" spans="1:12" ht="156" customHeight="1" x14ac:dyDescent="0.25">
      <c r="A24" s="14" t="s">
        <v>18</v>
      </c>
      <c r="B24" s="15">
        <v>72536</v>
      </c>
      <c r="C24" s="16">
        <v>67785.2</v>
      </c>
      <c r="D24" s="24">
        <f t="shared" si="3"/>
        <v>-6.5000000000000002E-2</v>
      </c>
      <c r="E24" s="29">
        <v>17847.400000000001</v>
      </c>
      <c r="F24" s="24">
        <f t="shared" si="1"/>
        <v>-0.73699999999999999</v>
      </c>
      <c r="G24" s="16">
        <v>11959.9</v>
      </c>
      <c r="H24" s="3">
        <f t="shared" si="5"/>
        <v>-0.33</v>
      </c>
      <c r="I24" s="16">
        <v>11600.2</v>
      </c>
      <c r="J24" s="3">
        <f t="shared" si="6"/>
        <v>-0.03</v>
      </c>
      <c r="K24" s="20" t="s">
        <v>66</v>
      </c>
      <c r="L24" s="12"/>
    </row>
    <row r="25" spans="1:12" ht="165" x14ac:dyDescent="0.25">
      <c r="A25" s="14" t="s">
        <v>19</v>
      </c>
      <c r="B25" s="29">
        <v>8100</v>
      </c>
      <c r="C25" s="29">
        <v>13460</v>
      </c>
      <c r="D25" s="24">
        <f t="shared" si="3"/>
        <v>0.66200000000000003</v>
      </c>
      <c r="E25" s="16">
        <v>8100</v>
      </c>
      <c r="F25" s="24">
        <f t="shared" si="1"/>
        <v>-0.39800000000000002</v>
      </c>
      <c r="G25" s="16">
        <v>0</v>
      </c>
      <c r="H25" s="3">
        <f t="shared" si="5"/>
        <v>-1</v>
      </c>
      <c r="I25" s="16">
        <v>0</v>
      </c>
      <c r="J25" s="3"/>
      <c r="K25" s="30" t="s">
        <v>82</v>
      </c>
      <c r="L25" s="12"/>
    </row>
    <row r="26" spans="1:12" s="13" customFormat="1" ht="32.25" customHeight="1" x14ac:dyDescent="0.25">
      <c r="A26" s="10" t="s">
        <v>47</v>
      </c>
      <c r="B26" s="4">
        <f>B27</f>
        <v>5000</v>
      </c>
      <c r="C26" s="4">
        <f t="shared" ref="C26:E26" si="7">C27</f>
        <v>8016</v>
      </c>
      <c r="D26" s="3">
        <f t="shared" si="3"/>
        <v>0.60299999999999998</v>
      </c>
      <c r="E26" s="4">
        <f t="shared" si="7"/>
        <v>4200</v>
      </c>
      <c r="F26" s="3">
        <f t="shared" si="1"/>
        <v>-0.47599999999999998</v>
      </c>
      <c r="G26" s="5">
        <f>G27</f>
        <v>4200</v>
      </c>
      <c r="H26" s="3">
        <f t="shared" si="5"/>
        <v>0</v>
      </c>
      <c r="I26" s="5">
        <f>I27</f>
        <v>4200</v>
      </c>
      <c r="J26" s="3">
        <f t="shared" si="6"/>
        <v>0</v>
      </c>
      <c r="K26" s="11" t="s">
        <v>41</v>
      </c>
      <c r="L26" s="12"/>
    </row>
    <row r="27" spans="1:12" ht="45" x14ac:dyDescent="0.25">
      <c r="A27" s="14" t="s">
        <v>48</v>
      </c>
      <c r="B27" s="15">
        <v>5000</v>
      </c>
      <c r="C27" s="16">
        <v>8016</v>
      </c>
      <c r="D27" s="24">
        <f t="shared" si="3"/>
        <v>0.60299999999999998</v>
      </c>
      <c r="E27" s="16">
        <v>4200</v>
      </c>
      <c r="F27" s="24">
        <f t="shared" si="1"/>
        <v>-0.47599999999999998</v>
      </c>
      <c r="G27" s="16">
        <v>4200</v>
      </c>
      <c r="H27" s="3">
        <f t="shared" si="5"/>
        <v>0</v>
      </c>
      <c r="I27" s="16">
        <v>4200</v>
      </c>
      <c r="J27" s="3">
        <f t="shared" si="6"/>
        <v>0</v>
      </c>
      <c r="K27" s="20" t="s">
        <v>84</v>
      </c>
      <c r="L27" s="12"/>
    </row>
    <row r="28" spans="1:12" s="13" customFormat="1" ht="32.25" customHeight="1" x14ac:dyDescent="0.25">
      <c r="A28" s="10" t="s">
        <v>20</v>
      </c>
      <c r="B28" s="4">
        <f>SUM(B29:B33)</f>
        <v>1357564.3</v>
      </c>
      <c r="C28" s="4">
        <f>SUM(C29:C33)</f>
        <v>1434510.8</v>
      </c>
      <c r="D28" s="3">
        <f t="shared" si="3"/>
        <v>5.7000000000000002E-2</v>
      </c>
      <c r="E28" s="4">
        <f>SUM(E29:E33)+0.1</f>
        <v>1616721.1</v>
      </c>
      <c r="F28" s="3">
        <f t="shared" si="1"/>
        <v>0.127</v>
      </c>
      <c r="G28" s="4">
        <f>SUM(G29:G33)</f>
        <v>1571151.8</v>
      </c>
      <c r="H28" s="3">
        <f t="shared" si="5"/>
        <v>-2.8000000000000001E-2</v>
      </c>
      <c r="I28" s="4">
        <f>SUM(I29:I33)</f>
        <v>1572034.2</v>
      </c>
      <c r="J28" s="3">
        <f t="shared" si="6"/>
        <v>1E-3</v>
      </c>
      <c r="K28" s="11" t="s">
        <v>41</v>
      </c>
      <c r="L28" s="12"/>
    </row>
    <row r="29" spans="1:12" ht="18.75" x14ac:dyDescent="0.25">
      <c r="A29" s="14" t="s">
        <v>21</v>
      </c>
      <c r="B29" s="15">
        <v>425733.2</v>
      </c>
      <c r="C29" s="16">
        <v>468293.9</v>
      </c>
      <c r="D29" s="24">
        <f t="shared" si="3"/>
        <v>0.1</v>
      </c>
      <c r="E29" s="16">
        <v>490899.20000000001</v>
      </c>
      <c r="F29" s="24">
        <f t="shared" si="1"/>
        <v>4.8000000000000001E-2</v>
      </c>
      <c r="G29" s="16">
        <v>487899.2</v>
      </c>
      <c r="H29" s="3">
        <f t="shared" si="5"/>
        <v>-6.0000000000000001E-3</v>
      </c>
      <c r="I29" s="16">
        <v>487899.2</v>
      </c>
      <c r="J29" s="3">
        <f t="shared" si="6"/>
        <v>0</v>
      </c>
      <c r="K29" s="11" t="s">
        <v>41</v>
      </c>
      <c r="L29" s="12"/>
    </row>
    <row r="30" spans="1:12" ht="48" customHeight="1" x14ac:dyDescent="0.25">
      <c r="A30" s="14" t="s">
        <v>22</v>
      </c>
      <c r="B30" s="15">
        <v>721169</v>
      </c>
      <c r="C30" s="16">
        <v>754418</v>
      </c>
      <c r="D30" s="24">
        <f t="shared" si="3"/>
        <v>4.5999999999999999E-2</v>
      </c>
      <c r="E30" s="16">
        <v>859040.5</v>
      </c>
      <c r="F30" s="24">
        <f t="shared" si="1"/>
        <v>0.13900000000000001</v>
      </c>
      <c r="G30" s="16">
        <v>848257.4</v>
      </c>
      <c r="H30" s="3">
        <f t="shared" si="5"/>
        <v>-1.2999999999999999E-2</v>
      </c>
      <c r="I30" s="16">
        <v>848257.4</v>
      </c>
      <c r="J30" s="3">
        <f t="shared" si="6"/>
        <v>0</v>
      </c>
      <c r="K30" s="30" t="s">
        <v>83</v>
      </c>
      <c r="L30" s="12"/>
    </row>
    <row r="31" spans="1:12" ht="109.5" customHeight="1" x14ac:dyDescent="0.25">
      <c r="A31" s="14" t="s">
        <v>45</v>
      </c>
      <c r="B31" s="15">
        <v>140708.79999999999</v>
      </c>
      <c r="C31" s="16">
        <v>121298.1</v>
      </c>
      <c r="D31" s="24">
        <f t="shared" si="3"/>
        <v>-0.13800000000000001</v>
      </c>
      <c r="E31" s="16">
        <v>168925.5</v>
      </c>
      <c r="F31" s="24">
        <f t="shared" si="1"/>
        <v>0.39300000000000002</v>
      </c>
      <c r="G31" s="16">
        <v>136366.29999999999</v>
      </c>
      <c r="H31" s="3">
        <f t="shared" si="5"/>
        <v>-0.193</v>
      </c>
      <c r="I31" s="16">
        <v>136445</v>
      </c>
      <c r="J31" s="3">
        <f t="shared" si="6"/>
        <v>1E-3</v>
      </c>
      <c r="K31" s="30" t="s">
        <v>85</v>
      </c>
      <c r="L31" s="12"/>
    </row>
    <row r="32" spans="1:12" ht="52.5" customHeight="1" x14ac:dyDescent="0.25">
      <c r="A32" s="14" t="s">
        <v>23</v>
      </c>
      <c r="B32" s="15">
        <v>27447.3</v>
      </c>
      <c r="C32" s="16">
        <v>14733</v>
      </c>
      <c r="D32" s="24">
        <f t="shared" si="3"/>
        <v>-0.46300000000000002</v>
      </c>
      <c r="E32" s="16">
        <v>15871</v>
      </c>
      <c r="F32" s="24">
        <f t="shared" si="1"/>
        <v>7.6999999999999999E-2</v>
      </c>
      <c r="G32" s="16">
        <v>15871</v>
      </c>
      <c r="H32" s="3">
        <f t="shared" si="5"/>
        <v>0</v>
      </c>
      <c r="I32" s="16">
        <v>15871</v>
      </c>
      <c r="J32" s="3">
        <f t="shared" si="6"/>
        <v>0</v>
      </c>
      <c r="K32" s="30" t="s">
        <v>77</v>
      </c>
      <c r="L32" s="12"/>
    </row>
    <row r="33" spans="1:12" ht="30" x14ac:dyDescent="0.25">
      <c r="A33" s="21" t="s">
        <v>24</v>
      </c>
      <c r="B33" s="15">
        <v>42506</v>
      </c>
      <c r="C33" s="16">
        <v>75767.8</v>
      </c>
      <c r="D33" s="24">
        <f t="shared" si="3"/>
        <v>0.78300000000000003</v>
      </c>
      <c r="E33" s="16">
        <v>81984.800000000003</v>
      </c>
      <c r="F33" s="24">
        <f t="shared" si="1"/>
        <v>8.2000000000000003E-2</v>
      </c>
      <c r="G33" s="16">
        <v>82757.899999999994</v>
      </c>
      <c r="H33" s="3">
        <f t="shared" si="5"/>
        <v>8.9999999999999993E-3</v>
      </c>
      <c r="I33" s="16">
        <v>83561.600000000006</v>
      </c>
      <c r="J33" s="3">
        <f t="shared" si="6"/>
        <v>0.01</v>
      </c>
      <c r="K33" s="17" t="s">
        <v>69</v>
      </c>
      <c r="L33" s="12"/>
    </row>
    <row r="34" spans="1:12" s="13" customFormat="1" ht="34.5" customHeight="1" x14ac:dyDescent="0.25">
      <c r="A34" s="10" t="s">
        <v>25</v>
      </c>
      <c r="B34" s="4">
        <f>B35</f>
        <v>111544.7</v>
      </c>
      <c r="C34" s="4">
        <f>C35</f>
        <v>120103.7</v>
      </c>
      <c r="D34" s="3">
        <f t="shared" si="3"/>
        <v>7.6999999999999999E-2</v>
      </c>
      <c r="E34" s="4">
        <f>E35</f>
        <v>123430.3</v>
      </c>
      <c r="F34" s="3">
        <f t="shared" si="1"/>
        <v>2.8000000000000001E-2</v>
      </c>
      <c r="G34" s="4">
        <f>G35</f>
        <v>116811.6</v>
      </c>
      <c r="H34" s="3">
        <f t="shared" si="5"/>
        <v>-5.3999999999999999E-2</v>
      </c>
      <c r="I34" s="4">
        <f>I35</f>
        <v>116927.3</v>
      </c>
      <c r="J34" s="3">
        <f t="shared" si="6"/>
        <v>1E-3</v>
      </c>
      <c r="K34" s="11" t="s">
        <v>41</v>
      </c>
      <c r="L34" s="12"/>
    </row>
    <row r="35" spans="1:12" s="19" customFormat="1" ht="82.5" customHeight="1" x14ac:dyDescent="0.25">
      <c r="A35" s="14" t="s">
        <v>26</v>
      </c>
      <c r="B35" s="15">
        <v>111544.7</v>
      </c>
      <c r="C35" s="15">
        <v>120103.7</v>
      </c>
      <c r="D35" s="24">
        <f t="shared" si="3"/>
        <v>7.6999999999999999E-2</v>
      </c>
      <c r="E35" s="15">
        <v>123430.3</v>
      </c>
      <c r="F35" s="24">
        <f t="shared" si="1"/>
        <v>2.8000000000000001E-2</v>
      </c>
      <c r="G35" s="15">
        <v>116811.6</v>
      </c>
      <c r="H35" s="3">
        <f t="shared" si="5"/>
        <v>-5.3999999999999999E-2</v>
      </c>
      <c r="I35" s="15">
        <v>116927.3</v>
      </c>
      <c r="J35" s="3">
        <f t="shared" si="6"/>
        <v>1E-3</v>
      </c>
      <c r="K35" s="30" t="s">
        <v>86</v>
      </c>
      <c r="L35" s="18"/>
    </row>
    <row r="36" spans="1:12" s="13" customFormat="1" ht="23.25" customHeight="1" x14ac:dyDescent="0.25">
      <c r="A36" s="10" t="s">
        <v>27</v>
      </c>
      <c r="B36" s="4">
        <f>SUM(B37:B39)</f>
        <v>134768</v>
      </c>
      <c r="C36" s="4">
        <f>SUM(C37:C39)</f>
        <v>145125.70000000001</v>
      </c>
      <c r="D36" s="3">
        <f t="shared" si="3"/>
        <v>7.6999999999999999E-2</v>
      </c>
      <c r="E36" s="4">
        <f>SUM(E37:E39)</f>
        <v>173517.4</v>
      </c>
      <c r="F36" s="3">
        <f t="shared" si="1"/>
        <v>0.19600000000000001</v>
      </c>
      <c r="G36" s="4">
        <f>SUM(G37:G39)</f>
        <v>172718.5</v>
      </c>
      <c r="H36" s="3">
        <f t="shared" si="5"/>
        <v>-5.0000000000000001E-3</v>
      </c>
      <c r="I36" s="4">
        <f>SUM(I37:I39)</f>
        <v>143855.29999999999</v>
      </c>
      <c r="J36" s="3">
        <f t="shared" si="6"/>
        <v>-0.16700000000000001</v>
      </c>
      <c r="K36" s="11" t="s">
        <v>41</v>
      </c>
      <c r="L36" s="12"/>
    </row>
    <row r="37" spans="1:12" ht="49.5" customHeight="1" x14ac:dyDescent="0.25">
      <c r="A37" s="14" t="s">
        <v>28</v>
      </c>
      <c r="B37" s="15">
        <v>2667.4</v>
      </c>
      <c r="C37" s="16">
        <v>3282.7</v>
      </c>
      <c r="D37" s="24">
        <f t="shared" si="3"/>
        <v>0.23100000000000001</v>
      </c>
      <c r="E37" s="16">
        <v>3265</v>
      </c>
      <c r="F37" s="24">
        <f t="shared" si="1"/>
        <v>-5.0000000000000001E-3</v>
      </c>
      <c r="G37" s="16">
        <v>3265</v>
      </c>
      <c r="H37" s="3">
        <f t="shared" si="5"/>
        <v>0</v>
      </c>
      <c r="I37" s="16">
        <v>3265</v>
      </c>
      <c r="J37" s="3">
        <f t="shared" si="6"/>
        <v>0</v>
      </c>
      <c r="K37" s="11" t="s">
        <v>41</v>
      </c>
      <c r="L37" s="12"/>
    </row>
    <row r="38" spans="1:12" ht="66.75" customHeight="1" x14ac:dyDescent="0.25">
      <c r="A38" s="14" t="s">
        <v>29</v>
      </c>
      <c r="B38" s="15">
        <v>8885.9</v>
      </c>
      <c r="C38" s="16">
        <v>7105.5</v>
      </c>
      <c r="D38" s="24">
        <f t="shared" si="3"/>
        <v>-0.2</v>
      </c>
      <c r="E38" s="16">
        <v>4298.6000000000004</v>
      </c>
      <c r="F38" s="24">
        <f t="shared" si="1"/>
        <v>-0.39500000000000002</v>
      </c>
      <c r="G38" s="16">
        <v>4703</v>
      </c>
      <c r="H38" s="3">
        <f t="shared" si="5"/>
        <v>9.4E-2</v>
      </c>
      <c r="I38" s="16">
        <v>4703</v>
      </c>
      <c r="J38" s="3">
        <f t="shared" si="6"/>
        <v>0</v>
      </c>
      <c r="K38" s="17" t="s">
        <v>81</v>
      </c>
      <c r="L38" s="12"/>
    </row>
    <row r="39" spans="1:12" ht="78.75" customHeight="1" x14ac:dyDescent="0.25">
      <c r="A39" s="14" t="s">
        <v>30</v>
      </c>
      <c r="B39" s="15">
        <v>123214.7</v>
      </c>
      <c r="C39" s="16">
        <v>134737.5</v>
      </c>
      <c r="D39" s="24">
        <f t="shared" si="3"/>
        <v>9.4E-2</v>
      </c>
      <c r="E39" s="16">
        <v>165953.79999999999</v>
      </c>
      <c r="F39" s="24">
        <f t="shared" si="1"/>
        <v>0.23200000000000001</v>
      </c>
      <c r="G39" s="16">
        <v>164750.5</v>
      </c>
      <c r="H39" s="3">
        <f t="shared" si="5"/>
        <v>-7.0000000000000001E-3</v>
      </c>
      <c r="I39" s="16">
        <v>135887.29999999999</v>
      </c>
      <c r="J39" s="3">
        <f t="shared" si="6"/>
        <v>-0.17499999999999999</v>
      </c>
      <c r="K39" s="17" t="s">
        <v>71</v>
      </c>
      <c r="L39" s="12"/>
    </row>
    <row r="40" spans="1:12" s="13" customFormat="1" ht="33.75" customHeight="1" x14ac:dyDescent="0.25">
      <c r="A40" s="10" t="s">
        <v>31</v>
      </c>
      <c r="B40" s="4">
        <f>B41</f>
        <v>49855.8</v>
      </c>
      <c r="C40" s="4">
        <f>C41</f>
        <v>48567</v>
      </c>
      <c r="D40" s="3">
        <f t="shared" si="3"/>
        <v>-2.5999999999999999E-2</v>
      </c>
      <c r="E40" s="4">
        <f>E42+E41</f>
        <v>57120</v>
      </c>
      <c r="F40" s="3">
        <f>E40/C40-1</f>
        <v>0.17599999999999999</v>
      </c>
      <c r="G40" s="4">
        <f>G42+G41</f>
        <v>52120</v>
      </c>
      <c r="H40" s="3">
        <f>G40/E40-1</f>
        <v>-8.7999999999999995E-2</v>
      </c>
      <c r="I40" s="4">
        <f>I42+I41</f>
        <v>52120</v>
      </c>
      <c r="J40" s="3">
        <f t="shared" si="6"/>
        <v>0</v>
      </c>
      <c r="K40" s="11" t="s">
        <v>41</v>
      </c>
      <c r="L40" s="12"/>
    </row>
    <row r="41" spans="1:12" ht="48" customHeight="1" x14ac:dyDescent="0.25">
      <c r="A41" s="14" t="s">
        <v>32</v>
      </c>
      <c r="B41" s="15">
        <v>49855.8</v>
      </c>
      <c r="C41" s="16">
        <v>48567</v>
      </c>
      <c r="D41" s="24">
        <f t="shared" ref="D41" si="8">C41/B41-1</f>
        <v>-2.5999999999999999E-2</v>
      </c>
      <c r="E41" s="16">
        <v>37701.800000000003</v>
      </c>
      <c r="F41" s="24">
        <f t="shared" ref="F41" si="9">E41/C41-1</f>
        <v>-0.224</v>
      </c>
      <c r="G41" s="16">
        <v>32701.8</v>
      </c>
      <c r="H41" s="3">
        <f t="shared" ref="H41" si="10">G41/E41-1</f>
        <v>-0.13300000000000001</v>
      </c>
      <c r="I41" s="16">
        <v>32701.8</v>
      </c>
      <c r="J41" s="3">
        <f t="shared" ref="J41" si="11">I41/G41-1</f>
        <v>0</v>
      </c>
      <c r="K41" s="17" t="s">
        <v>68</v>
      </c>
      <c r="L41" s="12"/>
    </row>
    <row r="42" spans="1:12" ht="81" customHeight="1" x14ac:dyDescent="0.25">
      <c r="A42" s="14" t="s">
        <v>63</v>
      </c>
      <c r="B42" s="15">
        <v>0</v>
      </c>
      <c r="C42" s="16">
        <v>0</v>
      </c>
      <c r="D42" s="24" t="e">
        <f t="shared" si="3"/>
        <v>#DIV/0!</v>
      </c>
      <c r="E42" s="16">
        <v>19418.2</v>
      </c>
      <c r="F42" s="24">
        <v>1</v>
      </c>
      <c r="G42" s="16">
        <v>19418.2</v>
      </c>
      <c r="H42" s="3">
        <f t="shared" si="5"/>
        <v>0</v>
      </c>
      <c r="I42" s="16">
        <v>19418.2</v>
      </c>
      <c r="J42" s="3">
        <f t="shared" si="6"/>
        <v>0</v>
      </c>
      <c r="K42" s="17" t="s">
        <v>70</v>
      </c>
      <c r="L42" s="12"/>
    </row>
    <row r="43" spans="1:12" s="13" customFormat="1" ht="24" customHeight="1" x14ac:dyDescent="0.25">
      <c r="A43" s="10" t="s">
        <v>33</v>
      </c>
      <c r="B43" s="4">
        <f>B44+B45</f>
        <v>4602.2</v>
      </c>
      <c r="C43" s="4">
        <f>C44+C45</f>
        <v>5480</v>
      </c>
      <c r="D43" s="3" t="s">
        <v>50</v>
      </c>
      <c r="E43" s="4">
        <f>E44+E45</f>
        <v>5610</v>
      </c>
      <c r="F43" s="3">
        <f t="shared" si="1"/>
        <v>2.4E-2</v>
      </c>
      <c r="G43" s="4">
        <f>G44+G45</f>
        <v>5610</v>
      </c>
      <c r="H43" s="3">
        <f t="shared" si="5"/>
        <v>0</v>
      </c>
      <c r="I43" s="4">
        <f>I44+I45</f>
        <v>5610</v>
      </c>
      <c r="J43" s="3">
        <f t="shared" si="6"/>
        <v>0</v>
      </c>
      <c r="K43" s="11" t="s">
        <v>41</v>
      </c>
      <c r="L43" s="12"/>
    </row>
    <row r="44" spans="1:12" ht="18" customHeight="1" x14ac:dyDescent="0.25">
      <c r="A44" s="14" t="s">
        <v>34</v>
      </c>
      <c r="B44" s="15">
        <v>3500</v>
      </c>
      <c r="C44" s="16">
        <v>4200</v>
      </c>
      <c r="D44" s="24" t="s">
        <v>50</v>
      </c>
      <c r="E44" s="16">
        <v>4300</v>
      </c>
      <c r="F44" s="24">
        <f t="shared" si="1"/>
        <v>2.4E-2</v>
      </c>
      <c r="G44" s="16">
        <v>4300</v>
      </c>
      <c r="H44" s="3">
        <f t="shared" si="5"/>
        <v>0</v>
      </c>
      <c r="I44" s="16">
        <v>4300</v>
      </c>
      <c r="J44" s="3">
        <f t="shared" si="6"/>
        <v>0</v>
      </c>
      <c r="K44" s="35" t="s">
        <v>41</v>
      </c>
      <c r="L44" s="12"/>
    </row>
    <row r="45" spans="1:12" s="19" customFormat="1" ht="44.25" customHeight="1" x14ac:dyDescent="0.25">
      <c r="A45" s="14" t="s">
        <v>35</v>
      </c>
      <c r="B45" s="15">
        <v>1102.2</v>
      </c>
      <c r="C45" s="15">
        <v>1280</v>
      </c>
      <c r="D45" s="24" t="s">
        <v>50</v>
      </c>
      <c r="E45" s="15">
        <v>1310</v>
      </c>
      <c r="F45" s="24">
        <f t="shared" si="1"/>
        <v>2.3E-2</v>
      </c>
      <c r="G45" s="15">
        <v>1310</v>
      </c>
      <c r="H45" s="3">
        <f t="shared" si="5"/>
        <v>0</v>
      </c>
      <c r="I45" s="15">
        <v>1310</v>
      </c>
      <c r="J45" s="3">
        <f t="shared" si="6"/>
        <v>0</v>
      </c>
      <c r="K45" s="36"/>
      <c r="L45" s="18"/>
    </row>
    <row r="46" spans="1:12" s="13" customFormat="1" ht="55.9" customHeight="1" x14ac:dyDescent="0.25">
      <c r="A46" s="10" t="s">
        <v>36</v>
      </c>
      <c r="B46" s="4">
        <f>B47+B48</f>
        <v>91254.399999999994</v>
      </c>
      <c r="C46" s="4">
        <f>SUM(C47:C48)</f>
        <v>113812.4</v>
      </c>
      <c r="D46" s="3">
        <f t="shared" si="3"/>
        <v>0.247</v>
      </c>
      <c r="E46" s="4">
        <f>SUM(E47:E48)</f>
        <v>121956</v>
      </c>
      <c r="F46" s="3">
        <f t="shared" si="1"/>
        <v>7.1999999999999995E-2</v>
      </c>
      <c r="G46" s="4">
        <f>SUM(G47:G48)</f>
        <v>115632</v>
      </c>
      <c r="H46" s="3">
        <f t="shared" si="5"/>
        <v>-5.1999999999999998E-2</v>
      </c>
      <c r="I46" s="4">
        <f>SUM(I47:I48)</f>
        <v>118388</v>
      </c>
      <c r="J46" s="3">
        <f t="shared" si="6"/>
        <v>2.4E-2</v>
      </c>
      <c r="K46" s="11" t="s">
        <v>41</v>
      </c>
      <c r="L46" s="12"/>
    </row>
    <row r="47" spans="1:12" ht="85.5" customHeight="1" x14ac:dyDescent="0.25">
      <c r="A47" s="14" t="s">
        <v>37</v>
      </c>
      <c r="B47" s="15">
        <v>87147.9</v>
      </c>
      <c r="C47" s="16">
        <v>109873</v>
      </c>
      <c r="D47" s="3">
        <f t="shared" si="3"/>
        <v>0.26100000000000001</v>
      </c>
      <c r="E47" s="16">
        <v>121956</v>
      </c>
      <c r="F47" s="24">
        <f t="shared" si="1"/>
        <v>0.11</v>
      </c>
      <c r="G47" s="16">
        <v>115632</v>
      </c>
      <c r="H47" s="3">
        <f t="shared" si="5"/>
        <v>-5.1999999999999998E-2</v>
      </c>
      <c r="I47" s="16">
        <v>118388</v>
      </c>
      <c r="J47" s="3">
        <f t="shared" si="6"/>
        <v>2.4E-2</v>
      </c>
      <c r="K47" s="17" t="s">
        <v>78</v>
      </c>
      <c r="L47" s="12"/>
    </row>
    <row r="48" spans="1:12" ht="30.75" customHeight="1" x14ac:dyDescent="0.25">
      <c r="A48" s="14" t="s">
        <v>38</v>
      </c>
      <c r="B48" s="15">
        <v>4106.5</v>
      </c>
      <c r="C48" s="16">
        <v>3939.4</v>
      </c>
      <c r="D48" s="24">
        <f t="shared" si="3"/>
        <v>-4.1000000000000002E-2</v>
      </c>
      <c r="E48" s="29" t="s">
        <v>50</v>
      </c>
      <c r="F48" s="24">
        <f t="shared" si="1"/>
        <v>-1</v>
      </c>
      <c r="G48" s="29" t="s">
        <v>50</v>
      </c>
      <c r="H48" s="3"/>
      <c r="I48" s="29" t="s">
        <v>50</v>
      </c>
      <c r="J48" s="3"/>
      <c r="K48" s="17" t="s">
        <v>73</v>
      </c>
      <c r="L48" s="12"/>
    </row>
    <row r="49" spans="1:12" s="13" customFormat="1" ht="29.25" customHeight="1" x14ac:dyDescent="0.25">
      <c r="A49" s="10" t="s">
        <v>39</v>
      </c>
      <c r="B49" s="28" t="s">
        <v>50</v>
      </c>
      <c r="C49" s="28" t="s">
        <v>50</v>
      </c>
      <c r="D49" s="3" t="s">
        <v>50</v>
      </c>
      <c r="E49" s="28" t="s">
        <v>50</v>
      </c>
      <c r="F49" s="3" t="s">
        <v>50</v>
      </c>
      <c r="G49" s="5">
        <f>G50</f>
        <v>25022</v>
      </c>
      <c r="H49" s="3"/>
      <c r="I49" s="5">
        <f t="shared" ref="I49" si="12">I50</f>
        <v>50892</v>
      </c>
      <c r="J49" s="3">
        <f t="shared" si="6"/>
        <v>1.034</v>
      </c>
      <c r="K49" s="11" t="s">
        <v>41</v>
      </c>
      <c r="L49" s="12"/>
    </row>
    <row r="50" spans="1:12" ht="24.75" customHeight="1" x14ac:dyDescent="0.25">
      <c r="A50" s="14" t="s">
        <v>40</v>
      </c>
      <c r="B50" s="29" t="s">
        <v>50</v>
      </c>
      <c r="C50" s="29" t="s">
        <v>50</v>
      </c>
      <c r="D50" s="24" t="s">
        <v>50</v>
      </c>
      <c r="E50" s="29" t="s">
        <v>50</v>
      </c>
      <c r="F50" s="24" t="s">
        <v>50</v>
      </c>
      <c r="G50" s="16">
        <v>25022</v>
      </c>
      <c r="H50" s="3"/>
      <c r="I50" s="16">
        <v>50892</v>
      </c>
      <c r="J50" s="3">
        <f t="shared" si="6"/>
        <v>1.034</v>
      </c>
      <c r="K50" s="11" t="s">
        <v>41</v>
      </c>
      <c r="L50" s="12"/>
    </row>
    <row r="51" spans="1:12" s="13" customFormat="1" ht="18.75" x14ac:dyDescent="0.25">
      <c r="A51" s="22" t="s">
        <v>1</v>
      </c>
      <c r="B51" s="4">
        <f>B46+B43+B40+B36+B34+B28+B21+B26+B16+B14+B12+B5</f>
        <v>2183218</v>
      </c>
      <c r="C51" s="4">
        <f>C46+C43+C40+C36+C34+C28+C21+C16+C14+C12+C5+C26</f>
        <v>2358232.5</v>
      </c>
      <c r="D51" s="3">
        <f t="shared" si="3"/>
        <v>0.08</v>
      </c>
      <c r="E51" s="4">
        <f>E46+E43+E40+E36+E34+E28+E21+E16+E14+E12+E5+E26</f>
        <v>2475918.2999999998</v>
      </c>
      <c r="F51" s="3">
        <f t="shared" si="1"/>
        <v>0.05</v>
      </c>
      <c r="G51" s="4">
        <f>G46+G43+G40+G36+G34+G28+G21+G16+G14+G12+G5+G49+G26</f>
        <v>2385660.4</v>
      </c>
      <c r="H51" s="3">
        <f t="shared" si="5"/>
        <v>-3.5999999999999997E-2</v>
      </c>
      <c r="I51" s="4">
        <f t="shared" ref="I51" si="13">I46+I43+I40+I36+I34+I28+I21+I16+I14+I12+I5+I49+I26</f>
        <v>2388640.7999999998</v>
      </c>
      <c r="J51" s="3">
        <f t="shared" si="6"/>
        <v>1E-3</v>
      </c>
      <c r="K51" s="11" t="s">
        <v>41</v>
      </c>
      <c r="L51" s="12"/>
    </row>
    <row r="53" spans="1:12" x14ac:dyDescent="0.25">
      <c r="A53" s="23" t="s">
        <v>42</v>
      </c>
    </row>
    <row r="54" spans="1:12" x14ac:dyDescent="0.25">
      <c r="A54" s="23" t="s">
        <v>43</v>
      </c>
    </row>
    <row r="55" spans="1:12" x14ac:dyDescent="0.25">
      <c r="I55" s="25"/>
    </row>
  </sheetData>
  <mergeCells count="3">
    <mergeCell ref="A2:J2"/>
    <mergeCell ref="A1:K1"/>
    <mergeCell ref="K44:K45"/>
  </mergeCells>
  <phoneticPr fontId="15" type="noConversion"/>
  <pageMargins left="0.11811023622047245" right="7.874015748031496E-2" top="0.59055118110236227" bottom="0.15748031496062992" header="0.31496062992125984" footer="0.15748031496062992"/>
  <pageSetup paperSize="9" scale="51" fitToHeight="3" orientation="landscape" r:id="rId1"/>
  <headerFooter differentFirst="1">
    <oddHeader>&amp;C&amp;P</oddHeader>
  </headerFooter>
  <rowBreaks count="2" manualBreakCount="2">
    <brk id="20" max="10" man="1"/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Свод_Расх_Рз</vt:lpstr>
      <vt:lpstr>Свод_Расх_Рз!Заголовки_для_печати</vt:lpstr>
      <vt:lpstr>Свод_Расх_Рз!Область_печати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user</cp:lastModifiedBy>
  <cp:lastPrinted>2023-11-27T04:18:07Z</cp:lastPrinted>
  <dcterms:created xsi:type="dcterms:W3CDTF">2015-04-28T09:53:59Z</dcterms:created>
  <dcterms:modified xsi:type="dcterms:W3CDTF">2023-11-27T10:33:37Z</dcterms:modified>
</cp:coreProperties>
</file>