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_shared_1_0_0">#REF!*#REF!</definedName>
    <definedName name="__shared_1_1_0">#REF!+#REF!</definedName>
    <definedName name="__shared_1_2_0">#REF!+#REF!</definedName>
    <definedName name="_xlnm.Print_Area" localSheetId="0">'Лист1'!$A$1:$K$76</definedName>
  </definedNames>
  <calcPr fullCalcOnLoad="1"/>
</workbook>
</file>

<file path=xl/sharedStrings.xml><?xml version="1.0" encoding="utf-8"?>
<sst xmlns="http://schemas.openxmlformats.org/spreadsheetml/2006/main" count="97" uniqueCount="89">
  <si>
    <t>Приложение 1</t>
  </si>
  <si>
    <t>в рублях</t>
  </si>
  <si>
    <t>№ п/п</t>
  </si>
  <si>
    <t>Наименование муниципальных учреждений/ наименование муниципальных услуг(работ)</t>
  </si>
  <si>
    <t>Норматив №1</t>
  </si>
  <si>
    <t>Норматив №2</t>
  </si>
  <si>
    <t>Итого нормативные расходы на выполнение муниципального задания</t>
  </si>
  <si>
    <t>Расходы на уплату имущест-венных налогов</t>
  </si>
  <si>
    <t>Итого субсидия на выполнение муниципального задания</t>
  </si>
  <si>
    <t>норматив  на затраты непосредственно связанные с оказанием услуги (работы)</t>
  </si>
  <si>
    <t xml:space="preserve">Сумма расходов по нормативу </t>
  </si>
  <si>
    <t>Норматив  на общехозяйственные расходы</t>
  </si>
  <si>
    <t xml:space="preserve">сумма расходов по нормативу </t>
  </si>
  <si>
    <t>МАУК «МЦБС»</t>
  </si>
  <si>
    <t>Работа по формированию, учету, изучению и обеспечению физического сохранения и безопасности фондов библиотеки</t>
  </si>
  <si>
    <t>Работа по библиографической обработке документов и создание каталога</t>
  </si>
  <si>
    <t>МБУ «КДЦ»</t>
  </si>
  <si>
    <t>МАУ «ГДК»</t>
  </si>
  <si>
    <t>МАУКИ «ИКМ»</t>
  </si>
  <si>
    <t>Учреждения в сфере молодежной политики</t>
  </si>
  <si>
    <t>МБУ ДПЦ «Темп»</t>
  </si>
  <si>
    <t>Учреждения в сфере физической культуры и спорта</t>
  </si>
  <si>
    <t>1.</t>
  </si>
  <si>
    <t>МАОУ ДОД "ДШИ №1"</t>
  </si>
  <si>
    <t>2.</t>
  </si>
  <si>
    <t>МАОУ ДОД ДШИ с.Зирган</t>
  </si>
  <si>
    <t>МАУ КСК "Тулпар"</t>
  </si>
  <si>
    <t>Работа по организации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 предоставлению консультационных и методических услуг</t>
  </si>
  <si>
    <t>норматив №3 (налоги)</t>
  </si>
  <si>
    <t>МАУ "Дворец спорта"</t>
  </si>
  <si>
    <t>Услуга по библиотечному, библиографическому и информационному обслуживанию пользователей библиотеки (в стационарных условиях)</t>
  </si>
  <si>
    <t>Учреждения в сфере жилищно-коммунального хозяйства</t>
  </si>
  <si>
    <t>МБУ "Специализированная служба "Ритуал"</t>
  </si>
  <si>
    <t>Услуга по реализация дополнительных общеобразовательных предпрофессиональных программ в области искусств (хореография)</t>
  </si>
  <si>
    <t>Услуга по реализация дополнительных общеобразовательных предпрофессиональных программ в области искусств (живопись)</t>
  </si>
  <si>
    <t>Услуга по реализация дополнительных общеобразовательных предпрофессиональных программ в области искусств (народные инструменты)</t>
  </si>
  <si>
    <t>Услуга по реализация дополнительных общеобразовательных предпрофессиональных программ в области искусств (духовые инструменты)</t>
  </si>
  <si>
    <t>Услуга по реализация дополнительных общеобразовательных предпрофессиональных программ в области искусств (струнные инструменты)</t>
  </si>
  <si>
    <t>Услуга по реализация дополнительных общеобразовательных предпрофессиональных программ в области искусств (фортепиано)</t>
  </si>
  <si>
    <t>Услуга по реализация дополнительных общеобразовательных предпрофессиональных программ в области искусства (народные инструменты)</t>
  </si>
  <si>
    <t>Услуга по реализация дополнительных общеобразовательных предпрофессиональных программ в области искусства (струнные инструменты)</t>
  </si>
  <si>
    <t>МБУ "Мелеузовский информационно-консультационный центр" МР МР РБ</t>
  </si>
  <si>
    <t xml:space="preserve">Учреждения в сфере сельского хозяйства </t>
  </si>
  <si>
    <t>Работа по организации досуга детей, подростков и молодежи  (кружки и секции)</t>
  </si>
  <si>
    <t>Работа по организации досуга детей, подростков и молодежи (культурно- досуговый, спортивно-массовые мероприятия)</t>
  </si>
  <si>
    <t>Услуга по публичному показу музейных предметов, музейных коллекций (число посетителей)</t>
  </si>
  <si>
    <t>Услуга по публичному показу музейных предметов, музейных коллекций (кол-во выстовок)</t>
  </si>
  <si>
    <t>Формирование, учет, изучение, обеспечение физического сохранения и безопасности музейных предметов, музейных коллекций</t>
  </si>
  <si>
    <t xml:space="preserve">Исполнитель                                                      Е.М. Журакова   </t>
  </si>
  <si>
    <t>тел.31930</t>
  </si>
  <si>
    <t>Осмотр зданий, сооружений и выдача рекомендаций об устранении выявленных в ходе таких осмотров нарушений</t>
  </si>
  <si>
    <t>МБУ "Архитектура и градостроительство" МР МР РБ</t>
  </si>
  <si>
    <t>Учреждения в сфере архитектура и градостроительство</t>
  </si>
  <si>
    <t>Присвоение и аннулирование адресов</t>
  </si>
  <si>
    <t xml:space="preserve">Выдача градостроительных планов земельных участков </t>
  </si>
  <si>
    <t>Услуга по реализация дополнительных общеобразовательных предпрофессиональных программ в области искусства (Живопись)</t>
  </si>
  <si>
    <t>Услуга по реализация дополнительных общеобразовательных предпрофессиональных программ в области искусства и реализация дополнительных общеразвивающих программ в области искусства  (хореография)</t>
  </si>
  <si>
    <t>Услуга по реализация дополнительных общеобразовательных предпрофессиональных программ в области искусства и реализация дополнительных общеразвивающих программ в области искусства  (фортепиано)</t>
  </si>
  <si>
    <t>Услуга по библиотечному, библиографическому и информационному обслуживанию пользователей библиотеки (через сеть "Интернет")</t>
  </si>
  <si>
    <t>Услуга по библиотечному, библиографическому и информационному обслуживанию пользователей библиотеки (вне стационара)</t>
  </si>
  <si>
    <t>Работа по организации и проведению культурно-массовых мероприятий</t>
  </si>
  <si>
    <t>Услуга по организации деятельности клубных формирований и формирований самодеятельного народного творчества</t>
  </si>
  <si>
    <t>Организация ритуальных услуг и содержание мест захоронений (неопознаных и невостребованных)</t>
  </si>
  <si>
    <t xml:space="preserve">Работа по уборке территории и аналогичная деятельность. Организация благоустройства и озеленения в отношении обьектов муниципальной собственности, мест обшего пользования </t>
  </si>
  <si>
    <t>Организация капитального ремонта, ремонта и содержания закрепленных автомибильных дорог общего пользования и искусственных дорожных сооружений в их составе</t>
  </si>
  <si>
    <t>МБУ "Зеленое хозяйство" городского поселения город Мелеуз МР МР РБ</t>
  </si>
  <si>
    <t xml:space="preserve">Предоставление консультационной помощи в рамках государственной аграрной политики </t>
  </si>
  <si>
    <t>Количество получателей услуг (работ) на 2022 год</t>
  </si>
  <si>
    <t>101016 чел/час</t>
  </si>
  <si>
    <t>24570 чел/час</t>
  </si>
  <si>
    <t>6552 чел/час</t>
  </si>
  <si>
    <t>7254 чел/час</t>
  </si>
  <si>
    <t>30996 чел/час</t>
  </si>
  <si>
    <t>18720 чел/час</t>
  </si>
  <si>
    <t xml:space="preserve">Услуга по реализация дополнительных общеразвивающих программ  </t>
  </si>
  <si>
    <t>78480 чел/час</t>
  </si>
  <si>
    <t>27720 чел/час</t>
  </si>
  <si>
    <t>8694 чел/час</t>
  </si>
  <si>
    <t>7722 чел/час</t>
  </si>
  <si>
    <t>1872 чел/час</t>
  </si>
  <si>
    <t>11088 чел/час</t>
  </si>
  <si>
    <t>1404 чел/час</t>
  </si>
  <si>
    <t>Работа по содержанию мест погребения</t>
  </si>
  <si>
    <t xml:space="preserve">Работа по организации и проведению спортивно-оздоровительной работы по развитию физической культуры и спорта среди различных групп населения </t>
  </si>
  <si>
    <t>Работа по организации и проведению спортивно-оздоровительной работы по развитию физической культуры и спорта среди различных групп населения (количество привлеченных лиц )</t>
  </si>
  <si>
    <t>Работа по обеспечению доступа к обьектам спорта для свободного пользования (количесво часов работы объекта)</t>
  </si>
  <si>
    <t>МАУ Центр развития спорта "Мелеуз"</t>
  </si>
  <si>
    <t>Свод  муниципальных заданий на 2023 год по муниципальным учреждениям культуры,  спорта, молодежной политики, жилищно-коммунального хозяйства муниципального района Мелеузовский район Республики Башкортостан</t>
  </si>
  <si>
    <t>Учреждения в сфере дополнительного образования и  культуры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</si>
</sst>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0.0"/>
    <numFmt numFmtId="175" formatCode="0.000"/>
    <numFmt numFmtId="176" formatCode="0.0000"/>
    <numFmt numFmtId="177" formatCode="0.000000"/>
    <numFmt numFmtId="178" formatCode="0.00000"/>
    <numFmt numFmtId="179" formatCode="0.0000000"/>
    <numFmt numFmtId="180" formatCode="0.00000000"/>
    <numFmt numFmtId="181" formatCode="0.0000000000"/>
    <numFmt numFmtId="182" formatCode="0.00000000000"/>
    <numFmt numFmtId="183" formatCode="0.000000000"/>
    <numFmt numFmtId="184" formatCode="#,##0.00_р_."/>
    <numFmt numFmtId="185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20E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17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184" fontId="2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/>
    </xf>
    <xf numFmtId="184" fontId="2" fillId="0" borderId="0" xfId="0" applyNumberFormat="1" applyFont="1" applyFill="1" applyAlignment="1">
      <alignment/>
    </xf>
    <xf numFmtId="0" fontId="3" fillId="34" borderId="10" xfId="0" applyFont="1" applyFill="1" applyBorder="1" applyAlignment="1">
      <alignment/>
    </xf>
    <xf numFmtId="184" fontId="3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center"/>
    </xf>
    <xf numFmtId="184" fontId="3" fillId="37" borderId="10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184" fontId="3" fillId="37" borderId="10" xfId="0" applyNumberFormat="1" applyFont="1" applyFill="1" applyBorder="1" applyAlignment="1">
      <alignment horizontal="right"/>
    </xf>
    <xf numFmtId="184" fontId="3" fillId="33" borderId="1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184" fontId="3" fillId="38" borderId="10" xfId="0" applyNumberFormat="1" applyFont="1" applyFill="1" applyBorder="1" applyAlignment="1">
      <alignment/>
    </xf>
    <xf numFmtId="0" fontId="3" fillId="38" borderId="0" xfId="0" applyFont="1" applyFill="1" applyAlignment="1">
      <alignment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184" fontId="6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1" fontId="2" fillId="37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49" fontId="45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wrapText="1"/>
    </xf>
    <xf numFmtId="3" fontId="45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184" fontId="5" fillId="35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/>
    </xf>
    <xf numFmtId="184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18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36" borderId="10" xfId="0" applyFont="1" applyFill="1" applyBorder="1" applyAlignment="1">
      <alignment/>
    </xf>
    <xf numFmtId="184" fontId="5" fillId="36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4" fontId="6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185" fontId="2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184" fontId="2" fillId="0" borderId="12" xfId="0" applyNumberFormat="1" applyFont="1" applyFill="1" applyBorder="1" applyAlignment="1">
      <alignment horizontal="center"/>
    </xf>
    <xf numFmtId="184" fontId="2" fillId="0" borderId="12" xfId="0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/>
    </xf>
    <xf numFmtId="184" fontId="3" fillId="34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SheetLayoutView="100" zoomScalePageLayoutView="0" workbookViewId="0" topLeftCell="A1">
      <selection activeCell="F73" sqref="F73"/>
    </sheetView>
  </sheetViews>
  <sheetFormatPr defaultColWidth="8.7109375" defaultRowHeight="15" customHeight="1"/>
  <cols>
    <col min="1" max="1" width="4.8515625" style="2" customWidth="1"/>
    <col min="2" max="2" width="73.28125" style="2" customWidth="1"/>
    <col min="3" max="3" width="15.140625" style="2" customWidth="1"/>
    <col min="4" max="4" width="15.421875" style="2" customWidth="1"/>
    <col min="5" max="5" width="15.57421875" style="2" customWidth="1"/>
    <col min="6" max="6" width="14.140625" style="2" customWidth="1"/>
    <col min="7" max="7" width="15.28125" style="2" customWidth="1"/>
    <col min="8" max="9" width="15.00390625" style="2" customWidth="1"/>
    <col min="10" max="10" width="14.421875" style="2" customWidth="1"/>
    <col min="11" max="11" width="14.57421875" style="2" customWidth="1"/>
    <col min="12" max="13" width="8.7109375" style="2" customWidth="1"/>
    <col min="14" max="14" width="11.28125" style="2" customWidth="1"/>
    <col min="15" max="15" width="11.421875" style="2" customWidth="1"/>
    <col min="16" max="16384" width="8.7109375" style="2" customWidth="1"/>
  </cols>
  <sheetData>
    <row r="1" ht="15" customHeight="1">
      <c r="J1" s="2" t="s">
        <v>0</v>
      </c>
    </row>
    <row r="2" spans="1:11" ht="35.25" customHeight="1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ht="30" customHeight="1">
      <c r="K3" s="2" t="s">
        <v>1</v>
      </c>
    </row>
    <row r="4" spans="1:13" ht="15" customHeight="1">
      <c r="A4" s="87" t="s">
        <v>2</v>
      </c>
      <c r="B4" s="88" t="s">
        <v>3</v>
      </c>
      <c r="C4" s="88" t="s">
        <v>67</v>
      </c>
      <c r="D4" s="86" t="s">
        <v>4</v>
      </c>
      <c r="E4" s="86"/>
      <c r="F4" s="86" t="s">
        <v>5</v>
      </c>
      <c r="G4" s="86"/>
      <c r="H4" s="86" t="s">
        <v>6</v>
      </c>
      <c r="I4" s="91" t="s">
        <v>28</v>
      </c>
      <c r="J4" s="86" t="s">
        <v>7</v>
      </c>
      <c r="K4" s="86" t="s">
        <v>8</v>
      </c>
      <c r="L4" s="1"/>
      <c r="M4" s="1"/>
    </row>
    <row r="5" spans="1:11" ht="76.5" customHeight="1">
      <c r="A5" s="87"/>
      <c r="B5" s="87"/>
      <c r="C5" s="87"/>
      <c r="D5" s="3" t="s">
        <v>9</v>
      </c>
      <c r="E5" s="3" t="s">
        <v>10</v>
      </c>
      <c r="F5" s="3" t="s">
        <v>11</v>
      </c>
      <c r="G5" s="3" t="s">
        <v>12</v>
      </c>
      <c r="H5" s="86"/>
      <c r="I5" s="92"/>
      <c r="J5" s="86"/>
      <c r="K5" s="86"/>
    </row>
    <row r="6" spans="1:11" ht="15" customHeight="1">
      <c r="A6" s="90" t="s">
        <v>88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5" s="31" customFormat="1" ht="15" customHeight="1">
      <c r="A7" s="27" t="s">
        <v>22</v>
      </c>
      <c r="B7" s="28" t="s">
        <v>23</v>
      </c>
      <c r="C7" s="29">
        <v>267588</v>
      </c>
      <c r="D7" s="30"/>
      <c r="E7" s="30">
        <f>SUM(E8:E14)</f>
        <v>27636782.400000002</v>
      </c>
      <c r="F7" s="30"/>
      <c r="G7" s="30">
        <f>SUM(G8:G14)</f>
        <v>6589217.600204298</v>
      </c>
      <c r="H7" s="30">
        <f>SUM(H8:H14)</f>
        <v>34226000.0002043</v>
      </c>
      <c r="I7" s="30"/>
      <c r="J7" s="30">
        <v>81000</v>
      </c>
      <c r="K7" s="30">
        <f>H7+J7</f>
        <v>34307000.0002043</v>
      </c>
      <c r="O7" s="46"/>
    </row>
    <row r="8" spans="1:15" ht="39.75" customHeight="1">
      <c r="A8" s="4"/>
      <c r="B8" s="5" t="s">
        <v>33</v>
      </c>
      <c r="C8" s="52" t="s">
        <v>75</v>
      </c>
      <c r="D8" s="15">
        <v>38.46</v>
      </c>
      <c r="E8" s="15">
        <f>D8*78480</f>
        <v>3018340.8000000003</v>
      </c>
      <c r="F8" s="15">
        <v>9.5100050968</v>
      </c>
      <c r="G8" s="15">
        <f>F8*78480</f>
        <v>746345.1999968641</v>
      </c>
      <c r="H8" s="15">
        <f>E8+G8</f>
        <v>3764685.9999968642</v>
      </c>
      <c r="I8" s="16"/>
      <c r="J8" s="15"/>
      <c r="K8" s="15">
        <f>H8+J8</f>
        <v>3764685.9999968642</v>
      </c>
      <c r="N8" s="45">
        <f>D8+F8</f>
        <v>47.9700050968</v>
      </c>
      <c r="O8" s="47"/>
    </row>
    <row r="9" spans="1:15" ht="27" customHeight="1">
      <c r="A9" s="4"/>
      <c r="B9" s="5" t="s">
        <v>34</v>
      </c>
      <c r="C9" s="52" t="s">
        <v>68</v>
      </c>
      <c r="D9" s="15">
        <v>44.93</v>
      </c>
      <c r="E9" s="15">
        <f>D9*101016</f>
        <v>4538648.88</v>
      </c>
      <c r="F9" s="15">
        <v>12.6700039597</v>
      </c>
      <c r="G9" s="15">
        <f>F9*101016</f>
        <v>1279873.1199930552</v>
      </c>
      <c r="H9" s="15">
        <f>E9+G9</f>
        <v>5818521.999993055</v>
      </c>
      <c r="I9" s="16"/>
      <c r="J9" s="15"/>
      <c r="K9" s="15">
        <f aca="true" t="shared" si="0" ref="K9:K14">H9+J9</f>
        <v>5818521.999993055</v>
      </c>
      <c r="N9" s="45">
        <f>D9+F9</f>
        <v>57.600003959700004</v>
      </c>
      <c r="O9" s="47"/>
    </row>
    <row r="10" spans="1:15" ht="35.25" customHeight="1">
      <c r="A10" s="4"/>
      <c r="B10" s="5" t="s">
        <v>35</v>
      </c>
      <c r="C10" s="52" t="s">
        <v>69</v>
      </c>
      <c r="D10" s="15">
        <v>293.04</v>
      </c>
      <c r="E10" s="15">
        <f>D10*24570</f>
        <v>7199992.800000001</v>
      </c>
      <c r="F10" s="15">
        <v>69.14001629</v>
      </c>
      <c r="G10" s="15">
        <f>F10*24570</f>
        <v>1698770.2002453</v>
      </c>
      <c r="H10" s="15">
        <f>E10+G10</f>
        <v>8898763.000245301</v>
      </c>
      <c r="I10" s="16"/>
      <c r="J10" s="15"/>
      <c r="K10" s="15">
        <f t="shared" si="0"/>
        <v>8898763.000245301</v>
      </c>
      <c r="N10" s="45">
        <f>D10+F10</f>
        <v>362.18001629</v>
      </c>
      <c r="O10" s="47"/>
    </row>
    <row r="11" spans="1:15" ht="35.25" customHeight="1">
      <c r="A11" s="4"/>
      <c r="B11" s="5" t="s">
        <v>36</v>
      </c>
      <c r="C11" s="52" t="s">
        <v>70</v>
      </c>
      <c r="D11" s="15">
        <v>328.72</v>
      </c>
      <c r="E11" s="15">
        <f>D11*6552</f>
        <v>2153773.4400000004</v>
      </c>
      <c r="F11" s="15">
        <v>89.179877899</v>
      </c>
      <c r="G11" s="15">
        <f>F11*6552</f>
        <v>584306.559994248</v>
      </c>
      <c r="H11" s="15">
        <f>E11+G11</f>
        <v>2738079.999994248</v>
      </c>
      <c r="I11" s="16"/>
      <c r="J11" s="15"/>
      <c r="K11" s="15">
        <f t="shared" si="0"/>
        <v>2738079.999994248</v>
      </c>
      <c r="N11" s="45">
        <f aca="true" t="shared" si="1" ref="N11:N61">D11+F11</f>
        <v>417.89987789900005</v>
      </c>
      <c r="O11" s="47"/>
    </row>
    <row r="12" spans="1:15" ht="35.25" customHeight="1">
      <c r="A12" s="41"/>
      <c r="B12" s="42" t="s">
        <v>37</v>
      </c>
      <c r="C12" s="53" t="s">
        <v>71</v>
      </c>
      <c r="D12" s="43">
        <v>313.04</v>
      </c>
      <c r="E12" s="43">
        <f>D12*7254</f>
        <v>2270792.16</v>
      </c>
      <c r="F12" s="43">
        <v>64.420022056</v>
      </c>
      <c r="G12" s="43">
        <f>F12*7254</f>
        <v>467302.83999422396</v>
      </c>
      <c r="H12" s="43">
        <f>E12+G12</f>
        <v>2738094.999994224</v>
      </c>
      <c r="I12" s="44"/>
      <c r="J12" s="43"/>
      <c r="K12" s="43">
        <f t="shared" si="0"/>
        <v>2738094.999994224</v>
      </c>
      <c r="N12" s="45">
        <f t="shared" si="1"/>
        <v>377.460022056</v>
      </c>
      <c r="O12" s="47"/>
    </row>
    <row r="13" spans="1:15" ht="26.25" customHeight="1">
      <c r="A13" s="41"/>
      <c r="B13" s="42" t="s">
        <v>38</v>
      </c>
      <c r="C13" s="53" t="s">
        <v>72</v>
      </c>
      <c r="D13" s="43">
        <v>246.22</v>
      </c>
      <c r="E13" s="43">
        <f>D13*30996</f>
        <v>7631835.12</v>
      </c>
      <c r="F13" s="43">
        <v>51.919985804</v>
      </c>
      <c r="G13" s="43">
        <f>F13*30996</f>
        <v>1609311.879980784</v>
      </c>
      <c r="H13" s="43">
        <f>E13+G13</f>
        <v>9241146.999980785</v>
      </c>
      <c r="I13" s="44"/>
      <c r="J13" s="43"/>
      <c r="K13" s="43">
        <f t="shared" si="0"/>
        <v>9241146.999980785</v>
      </c>
      <c r="N13" s="45">
        <f t="shared" si="1"/>
        <v>298.139985804</v>
      </c>
      <c r="O13" s="47"/>
    </row>
    <row r="14" spans="1:15" ht="21.75" customHeight="1">
      <c r="A14" s="41"/>
      <c r="B14" s="42" t="s">
        <v>74</v>
      </c>
      <c r="C14" s="53" t="s">
        <v>73</v>
      </c>
      <c r="D14" s="43">
        <v>43.985</v>
      </c>
      <c r="E14" s="43">
        <f>D14*18720</f>
        <v>823399.2</v>
      </c>
      <c r="F14" s="43">
        <v>10.8604594017</v>
      </c>
      <c r="G14" s="43">
        <f>F14*18720</f>
        <v>203307.799999824</v>
      </c>
      <c r="H14" s="43">
        <f>E14+G14</f>
        <v>1026706.999999824</v>
      </c>
      <c r="I14" s="44"/>
      <c r="J14" s="43"/>
      <c r="K14" s="43">
        <f t="shared" si="0"/>
        <v>1026706.999999824</v>
      </c>
      <c r="N14" s="74">
        <f t="shared" si="1"/>
        <v>54.8454594017</v>
      </c>
      <c r="O14" s="47"/>
    </row>
    <row r="15" spans="1:15" s="31" customFormat="1" ht="15" customHeight="1">
      <c r="A15" s="27" t="s">
        <v>24</v>
      </c>
      <c r="B15" s="28" t="s">
        <v>25</v>
      </c>
      <c r="C15" s="29">
        <v>58500</v>
      </c>
      <c r="D15" s="30"/>
      <c r="E15" s="30">
        <f>SUM(E16:E21)</f>
        <v>8780506.288199998</v>
      </c>
      <c r="F15" s="30"/>
      <c r="G15" s="30">
        <f>SUM(G16:G21)</f>
        <v>2005293.7117923768</v>
      </c>
      <c r="H15" s="30">
        <f>SUM(H16:H21)</f>
        <v>10785799.999992376</v>
      </c>
      <c r="I15" s="32"/>
      <c r="J15" s="30">
        <v>10000</v>
      </c>
      <c r="K15" s="30">
        <f>H15+J15</f>
        <v>10795799.999992376</v>
      </c>
      <c r="N15" s="45">
        <f t="shared" si="1"/>
        <v>0</v>
      </c>
      <c r="O15" s="2"/>
    </row>
    <row r="16" spans="1:15" s="8" customFormat="1" ht="52.5" customHeight="1">
      <c r="A16" s="9"/>
      <c r="B16" s="10" t="s">
        <v>56</v>
      </c>
      <c r="C16" s="52" t="s">
        <v>76</v>
      </c>
      <c r="D16" s="15">
        <v>48.075</v>
      </c>
      <c r="E16" s="15">
        <f>D16*27720</f>
        <v>1332639</v>
      </c>
      <c r="F16" s="15">
        <v>11.8849927849</v>
      </c>
      <c r="G16" s="15">
        <f>F16*27720</f>
        <v>329451.999997428</v>
      </c>
      <c r="H16" s="15">
        <f>E16+G16</f>
        <v>1662090.999997428</v>
      </c>
      <c r="I16" s="16"/>
      <c r="J16" s="15"/>
      <c r="K16" s="15">
        <f>J16+H16</f>
        <v>1662090.999997428</v>
      </c>
      <c r="N16" s="45">
        <f>D16+F16</f>
        <v>59.9599927849</v>
      </c>
      <c r="O16" s="2"/>
    </row>
    <row r="17" spans="1:15" s="8" customFormat="1" ht="30" customHeight="1">
      <c r="A17" s="9"/>
      <c r="B17" s="10" t="s">
        <v>55</v>
      </c>
      <c r="C17" s="52" t="s">
        <v>77</v>
      </c>
      <c r="D17" s="15">
        <v>56.1625</v>
      </c>
      <c r="E17" s="15">
        <f>D17*8694</f>
        <v>488276.775</v>
      </c>
      <c r="F17" s="15">
        <v>15.8375</v>
      </c>
      <c r="G17" s="15">
        <f>F17*8694</f>
        <v>137691.225</v>
      </c>
      <c r="H17" s="15">
        <f>E17+G17</f>
        <v>625968</v>
      </c>
      <c r="I17" s="16"/>
      <c r="J17" s="15"/>
      <c r="K17" s="15">
        <f>J17+H17</f>
        <v>625968</v>
      </c>
      <c r="N17" s="45">
        <f>D17+F17</f>
        <v>72</v>
      </c>
      <c r="O17" s="2"/>
    </row>
    <row r="18" spans="1:15" s="8" customFormat="1" ht="52.5" customHeight="1">
      <c r="A18" s="9"/>
      <c r="B18" s="10" t="s">
        <v>57</v>
      </c>
      <c r="C18" s="52" t="s">
        <v>80</v>
      </c>
      <c r="D18" s="15">
        <v>297.9262</v>
      </c>
      <c r="E18" s="15">
        <f>D18*11088</f>
        <v>3303405.7056</v>
      </c>
      <c r="F18" s="15">
        <v>62.818208369</v>
      </c>
      <c r="G18" s="15">
        <f>F18*11088</f>
        <v>696528.2943954719</v>
      </c>
      <c r="H18" s="15">
        <f>E18+G18</f>
        <v>3999933.999995472</v>
      </c>
      <c r="I18" s="16"/>
      <c r="J18" s="15"/>
      <c r="K18" s="15">
        <f>J18+H18</f>
        <v>3999933.999995472</v>
      </c>
      <c r="N18" s="45">
        <f t="shared" si="1"/>
        <v>360.744408369</v>
      </c>
      <c r="O18" s="2"/>
    </row>
    <row r="19" spans="1:15" s="8" customFormat="1" ht="38.25" customHeight="1">
      <c r="A19" s="9"/>
      <c r="B19" s="10" t="s">
        <v>39</v>
      </c>
      <c r="C19" s="52" t="s">
        <v>78</v>
      </c>
      <c r="D19" s="15">
        <v>366.3</v>
      </c>
      <c r="E19" s="15">
        <f>D19*7722</f>
        <v>2828568.6</v>
      </c>
      <c r="F19" s="15">
        <v>86.42002072</v>
      </c>
      <c r="G19" s="15">
        <f>F19*7722</f>
        <v>667335.39999984</v>
      </c>
      <c r="H19" s="15">
        <f>E19+G19</f>
        <v>3495903.99999984</v>
      </c>
      <c r="I19" s="16"/>
      <c r="J19" s="15"/>
      <c r="K19" s="15">
        <f>J19+H19</f>
        <v>3495903.99999984</v>
      </c>
      <c r="N19" s="45">
        <f t="shared" si="1"/>
        <v>452.72002072</v>
      </c>
      <c r="O19" s="2"/>
    </row>
    <row r="20" spans="1:15" s="8" customFormat="1" ht="37.5" customHeight="1">
      <c r="A20" s="9"/>
      <c r="B20" s="76" t="s">
        <v>40</v>
      </c>
      <c r="C20" s="77" t="s">
        <v>79</v>
      </c>
      <c r="D20" s="78">
        <v>391.3</v>
      </c>
      <c r="E20" s="78">
        <f>D20*1872</f>
        <v>732513.6</v>
      </c>
      <c r="F20" s="78">
        <v>80.530128205</v>
      </c>
      <c r="G20" s="78">
        <f>F20*1872</f>
        <v>150752.39999976</v>
      </c>
      <c r="H20" s="78">
        <f>E20+G20</f>
        <v>883265.99999976</v>
      </c>
      <c r="I20" s="79"/>
      <c r="J20" s="78"/>
      <c r="K20" s="78">
        <f>J20+H20</f>
        <v>883265.99999976</v>
      </c>
      <c r="N20" s="45">
        <f>D20+F20</f>
        <v>471.830128205</v>
      </c>
      <c r="O20" s="2"/>
    </row>
    <row r="21" spans="1:15" s="8" customFormat="1" ht="26.25" customHeight="1">
      <c r="A21" s="75"/>
      <c r="B21" s="82" t="s">
        <v>74</v>
      </c>
      <c r="C21" s="77" t="s">
        <v>81</v>
      </c>
      <c r="D21" s="83">
        <v>67.7369</v>
      </c>
      <c r="E21" s="78">
        <f>D21*1404</f>
        <v>95102.6076</v>
      </c>
      <c r="F21" s="84">
        <v>16.7623877492</v>
      </c>
      <c r="G21" s="78">
        <f>F21*1404</f>
        <v>23534.392399876797</v>
      </c>
      <c r="H21" s="78">
        <f>E21+G21</f>
        <v>118636.9999998768</v>
      </c>
      <c r="I21" s="82"/>
      <c r="J21" s="82"/>
      <c r="K21" s="78">
        <f>J21+H21</f>
        <v>118636.9999998768</v>
      </c>
      <c r="N21" s="45">
        <f>D21+F21</f>
        <v>84.49928774920001</v>
      </c>
      <c r="O21" s="2"/>
    </row>
    <row r="22" spans="1:14" s="21" customFormat="1" ht="15" customHeight="1">
      <c r="A22" s="19">
        <v>3</v>
      </c>
      <c r="B22" s="80" t="s">
        <v>13</v>
      </c>
      <c r="C22" s="80">
        <f>C23+C24+C25+C26+C27</f>
        <v>881903</v>
      </c>
      <c r="D22" s="81"/>
      <c r="E22" s="81">
        <f>E23+E24+E25+E26+E27</f>
        <v>25348257.04</v>
      </c>
      <c r="F22" s="81"/>
      <c r="G22" s="81">
        <f>G23+G24+G25+G27+G26</f>
        <v>12543742.959960718</v>
      </c>
      <c r="H22" s="81">
        <f>H23+H24+H25+H27+H26</f>
        <v>37891999.99996072</v>
      </c>
      <c r="I22" s="81"/>
      <c r="J22" s="81">
        <v>21000</v>
      </c>
      <c r="K22" s="81">
        <f>K23+K24+K25+K26+K27+J22</f>
        <v>37912999.99996072</v>
      </c>
      <c r="N22" s="45">
        <f t="shared" si="1"/>
        <v>0</v>
      </c>
    </row>
    <row r="23" spans="1:14" s="8" customFormat="1" ht="39" customHeight="1">
      <c r="A23" s="11"/>
      <c r="B23" s="7" t="s">
        <v>30</v>
      </c>
      <c r="C23" s="12">
        <v>370653</v>
      </c>
      <c r="D23" s="17">
        <v>29.18</v>
      </c>
      <c r="E23" s="17">
        <f>C23*D23</f>
        <v>10815654.54</v>
      </c>
      <c r="F23" s="17">
        <v>15.8999993524</v>
      </c>
      <c r="G23" s="17">
        <f>C23*F23</f>
        <v>5893382.459965117</v>
      </c>
      <c r="H23" s="17">
        <f>E23+G23</f>
        <v>16709036.999965116</v>
      </c>
      <c r="I23" s="17"/>
      <c r="J23" s="17"/>
      <c r="K23" s="17">
        <f>H23+J23</f>
        <v>16709036.999965116</v>
      </c>
      <c r="N23" s="45">
        <f>D23+F23</f>
        <v>45.0799993524</v>
      </c>
    </row>
    <row r="24" spans="1:14" s="8" customFormat="1" ht="39" customHeight="1">
      <c r="A24" s="11"/>
      <c r="B24" s="7" t="s">
        <v>59</v>
      </c>
      <c r="C24" s="12">
        <v>18000</v>
      </c>
      <c r="D24" s="17">
        <v>31.1</v>
      </c>
      <c r="E24" s="17">
        <f>C24*D24</f>
        <v>559800</v>
      </c>
      <c r="F24" s="17">
        <v>15.21</v>
      </c>
      <c r="G24" s="17">
        <f>C24*F24</f>
        <v>273780</v>
      </c>
      <c r="H24" s="17">
        <f>E24+G24</f>
        <v>833580</v>
      </c>
      <c r="I24" s="17"/>
      <c r="J24" s="17"/>
      <c r="K24" s="17">
        <f>H24+J24</f>
        <v>833580</v>
      </c>
      <c r="N24" s="45">
        <f t="shared" si="1"/>
        <v>46.31</v>
      </c>
    </row>
    <row r="25" spans="1:14" s="8" customFormat="1" ht="31.5" customHeight="1">
      <c r="A25" s="11"/>
      <c r="B25" s="7" t="s">
        <v>58</v>
      </c>
      <c r="C25" s="12">
        <v>47250</v>
      </c>
      <c r="D25" s="17">
        <v>18.85</v>
      </c>
      <c r="E25" s="17">
        <f>C25*D25</f>
        <v>890662.5000000001</v>
      </c>
      <c r="F25" s="17">
        <v>9.220010582</v>
      </c>
      <c r="G25" s="17">
        <f>C25*F25</f>
        <v>435645.4999995</v>
      </c>
      <c r="H25" s="17">
        <f>E25+G25</f>
        <v>1326307.9999995</v>
      </c>
      <c r="I25" s="17"/>
      <c r="J25" s="17"/>
      <c r="K25" s="17">
        <f>H25+J25</f>
        <v>1326307.9999995</v>
      </c>
      <c r="N25" s="45">
        <f>D25+F25</f>
        <v>28.070010582000002</v>
      </c>
    </row>
    <row r="26" spans="1:14" s="8" customFormat="1" ht="29.25" customHeight="1">
      <c r="A26" s="11"/>
      <c r="B26" s="7" t="s">
        <v>14</v>
      </c>
      <c r="C26" s="12">
        <v>405000</v>
      </c>
      <c r="D26" s="17">
        <v>29.63</v>
      </c>
      <c r="E26" s="17">
        <f>C26*D26</f>
        <v>12000150</v>
      </c>
      <c r="F26" s="17">
        <v>13.41</v>
      </c>
      <c r="G26" s="17">
        <f>C26*F26</f>
        <v>5431050</v>
      </c>
      <c r="H26" s="17">
        <f>E26+G26</f>
        <v>17431200</v>
      </c>
      <c r="I26" s="17"/>
      <c r="J26" s="17"/>
      <c r="K26" s="17">
        <f>H26+J26</f>
        <v>17431200</v>
      </c>
      <c r="N26" s="45">
        <f t="shared" si="1"/>
        <v>43.04</v>
      </c>
    </row>
    <row r="27" spans="1:14" s="8" customFormat="1" ht="15.75" customHeight="1">
      <c r="A27" s="11"/>
      <c r="B27" s="7" t="s">
        <v>15</v>
      </c>
      <c r="C27" s="12">
        <v>41000</v>
      </c>
      <c r="D27" s="17">
        <v>26.39</v>
      </c>
      <c r="E27" s="17">
        <f>C27*D27</f>
        <v>1081990</v>
      </c>
      <c r="F27" s="17">
        <v>12.4362195121</v>
      </c>
      <c r="G27" s="17">
        <f>C27*F27</f>
        <v>509884.99999609997</v>
      </c>
      <c r="H27" s="17">
        <f>E27+G27</f>
        <v>1591874.9999961</v>
      </c>
      <c r="I27" s="18"/>
      <c r="J27" s="17"/>
      <c r="K27" s="17">
        <f>H27+J27</f>
        <v>1591874.9999961</v>
      </c>
      <c r="N27" s="45">
        <f>D27+F27</f>
        <v>38.826219512099996</v>
      </c>
    </row>
    <row r="28" spans="1:14" s="21" customFormat="1" ht="15" customHeight="1">
      <c r="A28" s="19">
        <v>4</v>
      </c>
      <c r="B28" s="19" t="s">
        <v>16</v>
      </c>
      <c r="C28" s="19">
        <f>C29+C30</f>
        <v>1522</v>
      </c>
      <c r="D28" s="20"/>
      <c r="E28" s="20">
        <f>E29+E30</f>
        <v>31529049.880000003</v>
      </c>
      <c r="F28" s="20"/>
      <c r="G28" s="20">
        <f>G29+G30</f>
        <v>21889350.119704</v>
      </c>
      <c r="H28" s="20">
        <f>H29+H30</f>
        <v>53418399.999703996</v>
      </c>
      <c r="I28" s="20"/>
      <c r="J28" s="20">
        <v>10000</v>
      </c>
      <c r="K28" s="20">
        <f>K29+K30+J28</f>
        <v>53428399.999703996</v>
      </c>
      <c r="N28" s="45">
        <f t="shared" si="1"/>
        <v>0</v>
      </c>
    </row>
    <row r="29" spans="1:14" s="8" customFormat="1" ht="26.25" customHeight="1">
      <c r="A29" s="11"/>
      <c r="B29" s="7" t="s">
        <v>60</v>
      </c>
      <c r="C29" s="12">
        <v>1220</v>
      </c>
      <c r="D29" s="17">
        <v>7753.03</v>
      </c>
      <c r="E29" s="17">
        <f>C29*D29</f>
        <v>9458696.6</v>
      </c>
      <c r="F29" s="17">
        <v>5382.64</v>
      </c>
      <c r="G29" s="17">
        <f>C29*F29</f>
        <v>6566820.800000001</v>
      </c>
      <c r="H29" s="17">
        <f>E29+G29</f>
        <v>16025517.4</v>
      </c>
      <c r="I29" s="17"/>
      <c r="J29" s="17"/>
      <c r="K29" s="17">
        <f>H29+J29</f>
        <v>16025517.4</v>
      </c>
      <c r="N29" s="45">
        <f t="shared" si="1"/>
        <v>13135.67</v>
      </c>
    </row>
    <row r="30" spans="1:14" s="8" customFormat="1" ht="25.5" customHeight="1">
      <c r="A30" s="11"/>
      <c r="B30" s="7" t="s">
        <v>61</v>
      </c>
      <c r="C30" s="12">
        <v>302</v>
      </c>
      <c r="D30" s="17">
        <v>73080.64</v>
      </c>
      <c r="E30" s="17">
        <f>C30*D30</f>
        <v>22070353.28</v>
      </c>
      <c r="F30" s="17">
        <v>50736.852052</v>
      </c>
      <c r="G30" s="17">
        <f>C30*F30</f>
        <v>15322529.319704</v>
      </c>
      <c r="H30" s="17">
        <f>E30+G30</f>
        <v>37392882.599704</v>
      </c>
      <c r="I30" s="17"/>
      <c r="J30" s="17"/>
      <c r="K30" s="17">
        <f>H30+J30</f>
        <v>37392882.599704</v>
      </c>
      <c r="N30" s="45">
        <f t="shared" si="1"/>
        <v>123817.492052</v>
      </c>
    </row>
    <row r="31" spans="1:14" s="21" customFormat="1" ht="25.5" customHeight="1">
      <c r="A31" s="22">
        <v>5</v>
      </c>
      <c r="B31" s="23" t="s">
        <v>17</v>
      </c>
      <c r="C31" s="19">
        <f>C32+C33</f>
        <v>107</v>
      </c>
      <c r="D31" s="20"/>
      <c r="E31" s="20">
        <f>E32+E33</f>
        <v>23858064.3</v>
      </c>
      <c r="F31" s="20"/>
      <c r="G31" s="20">
        <f>G32+G33</f>
        <v>15103935.699781</v>
      </c>
      <c r="H31" s="20">
        <f>H32+H33</f>
        <v>38961999.999781</v>
      </c>
      <c r="I31" s="20"/>
      <c r="J31" s="20">
        <v>276000</v>
      </c>
      <c r="K31" s="20">
        <f>K32+K33+J31</f>
        <v>39237999.999781</v>
      </c>
      <c r="N31" s="45">
        <f t="shared" si="1"/>
        <v>0</v>
      </c>
    </row>
    <row r="32" spans="1:14" s="8" customFormat="1" ht="25.5" customHeight="1">
      <c r="A32" s="11"/>
      <c r="B32" s="7" t="s">
        <v>60</v>
      </c>
      <c r="C32" s="12">
        <v>89</v>
      </c>
      <c r="D32" s="17">
        <v>81082.86</v>
      </c>
      <c r="E32" s="17">
        <f>D32*C32</f>
        <v>7216374.54</v>
      </c>
      <c r="F32" s="17">
        <v>50249.724269</v>
      </c>
      <c r="G32" s="17">
        <f>C32*F32</f>
        <v>4472225.459941</v>
      </c>
      <c r="H32" s="17">
        <f>E32+G32</f>
        <v>11688599.999940999</v>
      </c>
      <c r="I32" s="17"/>
      <c r="J32" s="17"/>
      <c r="K32" s="17">
        <f>H32+J32</f>
        <v>11688599.999940999</v>
      </c>
      <c r="N32" s="45">
        <f t="shared" si="1"/>
        <v>131332.58426899998</v>
      </c>
    </row>
    <row r="33" spans="1:14" s="8" customFormat="1" ht="25.5" customHeight="1">
      <c r="A33" s="11"/>
      <c r="B33" s="7" t="s">
        <v>61</v>
      </c>
      <c r="C33" s="12">
        <v>18</v>
      </c>
      <c r="D33" s="17">
        <v>924538.32</v>
      </c>
      <c r="E33" s="17">
        <f>D33*C33</f>
        <v>16641689.76</v>
      </c>
      <c r="F33" s="17">
        <v>590650.56888</v>
      </c>
      <c r="G33" s="17">
        <f>C33*F33</f>
        <v>10631710.23984</v>
      </c>
      <c r="H33" s="17">
        <f>E33+G33</f>
        <v>27273399.99984</v>
      </c>
      <c r="I33" s="17"/>
      <c r="J33" s="17"/>
      <c r="K33" s="17">
        <f>H33+J33</f>
        <v>27273399.99984</v>
      </c>
      <c r="N33" s="45">
        <f t="shared" si="1"/>
        <v>1515188.88888</v>
      </c>
    </row>
    <row r="34" spans="1:14" s="21" customFormat="1" ht="25.5" customHeight="1">
      <c r="A34" s="22">
        <v>6</v>
      </c>
      <c r="B34" s="54" t="s">
        <v>18</v>
      </c>
      <c r="C34" s="19">
        <f>C35+C36+C37</f>
        <v>13708</v>
      </c>
      <c r="D34" s="20"/>
      <c r="E34" s="20">
        <f>E35+E36+E37</f>
        <v>1784775.04</v>
      </c>
      <c r="F34" s="20"/>
      <c r="G34" s="20">
        <f>G35+G36+G37</f>
        <v>1769224.9599965601</v>
      </c>
      <c r="H34" s="20">
        <f>H35+H36+H37</f>
        <v>3553999.99999656</v>
      </c>
      <c r="I34" s="20"/>
      <c r="J34" s="20">
        <v>21000</v>
      </c>
      <c r="K34" s="20">
        <f>K35+K36+K37+J34</f>
        <v>3574999.99999656</v>
      </c>
      <c r="N34" s="45">
        <f t="shared" si="1"/>
        <v>0</v>
      </c>
    </row>
    <row r="35" spans="1:14" s="8" customFormat="1" ht="25.5" customHeight="1">
      <c r="A35" s="11"/>
      <c r="B35" s="7" t="s">
        <v>45</v>
      </c>
      <c r="C35" s="12">
        <v>13300</v>
      </c>
      <c r="D35" s="17">
        <v>85.02</v>
      </c>
      <c r="E35" s="17">
        <f>D35*C35</f>
        <v>1130766</v>
      </c>
      <c r="F35" s="17">
        <v>84.66</v>
      </c>
      <c r="G35" s="17">
        <f>C35*F35</f>
        <v>1125978</v>
      </c>
      <c r="H35" s="17">
        <f>E35+G35</f>
        <v>2256744</v>
      </c>
      <c r="I35" s="17"/>
      <c r="J35" s="17"/>
      <c r="K35" s="17">
        <f>H35</f>
        <v>2256744</v>
      </c>
      <c r="N35" s="45">
        <f t="shared" si="1"/>
        <v>169.68</v>
      </c>
    </row>
    <row r="36" spans="1:14" s="8" customFormat="1" ht="25.5" customHeight="1">
      <c r="A36" s="11"/>
      <c r="B36" s="7" t="s">
        <v>46</v>
      </c>
      <c r="C36" s="12">
        <v>32</v>
      </c>
      <c r="D36" s="17">
        <v>3053.54</v>
      </c>
      <c r="E36" s="17">
        <f>D36*C36</f>
        <v>97713.28</v>
      </c>
      <c r="F36" s="17">
        <v>3054.92875</v>
      </c>
      <c r="G36" s="17">
        <f>C36*F36</f>
        <v>97757.72</v>
      </c>
      <c r="H36" s="17">
        <f>E36+G36</f>
        <v>195471</v>
      </c>
      <c r="I36" s="17"/>
      <c r="J36" s="17"/>
      <c r="K36" s="17">
        <f>H36</f>
        <v>195471</v>
      </c>
      <c r="N36" s="45">
        <f t="shared" si="1"/>
        <v>6108.46875</v>
      </c>
    </row>
    <row r="37" spans="1:14" s="8" customFormat="1" ht="41.25" customHeight="1">
      <c r="A37" s="11"/>
      <c r="B37" s="7" t="s">
        <v>47</v>
      </c>
      <c r="C37" s="12">
        <v>376</v>
      </c>
      <c r="D37" s="17">
        <v>1479.51</v>
      </c>
      <c r="E37" s="17">
        <f>D37*C37</f>
        <v>556295.76</v>
      </c>
      <c r="F37" s="17">
        <v>1450.76925531</v>
      </c>
      <c r="G37" s="17">
        <f>C37*F37</f>
        <v>545489.23999656</v>
      </c>
      <c r="H37" s="17">
        <f>E37+G37</f>
        <v>1101784.9999965602</v>
      </c>
      <c r="I37" s="17"/>
      <c r="J37" s="17"/>
      <c r="K37" s="17">
        <f>H37</f>
        <v>1101784.9999965602</v>
      </c>
      <c r="N37" s="45">
        <f t="shared" si="1"/>
        <v>2930.27925531</v>
      </c>
    </row>
    <row r="38" spans="1:14" s="8" customFormat="1" ht="15" customHeight="1">
      <c r="A38" s="85" t="s">
        <v>19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N38" s="45">
        <f t="shared" si="1"/>
        <v>0</v>
      </c>
    </row>
    <row r="39" spans="1:14" s="14" customFormat="1" ht="15" customHeight="1">
      <c r="A39" s="13">
        <v>7</v>
      </c>
      <c r="B39" s="13" t="s">
        <v>20</v>
      </c>
      <c r="C39" s="13">
        <f>C40+C42+C41</f>
        <v>14305</v>
      </c>
      <c r="D39" s="33"/>
      <c r="E39" s="33">
        <f>E40+E41+E42</f>
        <v>8590581.75</v>
      </c>
      <c r="F39" s="33"/>
      <c r="G39" s="33">
        <f>G40+G41+G42</f>
        <v>4618418.249898727</v>
      </c>
      <c r="H39" s="33">
        <f>H40+H41+H42</f>
        <v>13208999.999898728</v>
      </c>
      <c r="I39" s="33"/>
      <c r="J39" s="33">
        <v>4000</v>
      </c>
      <c r="K39" s="33">
        <f>K40+K41+K42+J39</f>
        <v>13212999.999898728</v>
      </c>
      <c r="N39" s="45">
        <f t="shared" si="1"/>
        <v>0</v>
      </c>
    </row>
    <row r="40" spans="1:14" s="8" customFormat="1" ht="30" customHeight="1">
      <c r="A40" s="11"/>
      <c r="B40" s="7" t="s">
        <v>43</v>
      </c>
      <c r="C40" s="12">
        <v>970</v>
      </c>
      <c r="D40" s="17">
        <v>7256.47</v>
      </c>
      <c r="E40" s="17">
        <f>C40*D40</f>
        <v>7038775.9</v>
      </c>
      <c r="F40" s="17">
        <v>3909.900103</v>
      </c>
      <c r="G40" s="17">
        <f>C40*F40</f>
        <v>3792603.09991</v>
      </c>
      <c r="H40" s="17">
        <f>E40+G40</f>
        <v>10831378.99991</v>
      </c>
      <c r="I40" s="17"/>
      <c r="J40" s="17"/>
      <c r="K40" s="17">
        <f>H40</f>
        <v>10831378.99991</v>
      </c>
      <c r="N40" s="45">
        <f>D40+F40</f>
        <v>11166.370103000001</v>
      </c>
    </row>
    <row r="41" spans="1:14" s="8" customFormat="1" ht="31.5" customHeight="1">
      <c r="A41" s="11"/>
      <c r="B41" s="7" t="s">
        <v>44</v>
      </c>
      <c r="C41" s="12">
        <v>12130</v>
      </c>
      <c r="D41" s="17">
        <v>56.57</v>
      </c>
      <c r="E41" s="17">
        <f>C41*D41</f>
        <v>686194.1</v>
      </c>
      <c r="F41" s="17">
        <v>30.5399752679</v>
      </c>
      <c r="G41" s="17">
        <f>C41*F41</f>
        <v>370449.899999627</v>
      </c>
      <c r="H41" s="17">
        <f>E41+G41</f>
        <v>1056643.999999627</v>
      </c>
      <c r="I41" s="17"/>
      <c r="J41" s="17"/>
      <c r="K41" s="17">
        <f>H41</f>
        <v>1056643.999999627</v>
      </c>
      <c r="N41" s="45">
        <f t="shared" si="1"/>
        <v>87.1099752679</v>
      </c>
    </row>
    <row r="42" spans="1:14" s="8" customFormat="1" ht="71.25" customHeight="1">
      <c r="A42" s="11"/>
      <c r="B42" s="7" t="s">
        <v>27</v>
      </c>
      <c r="C42" s="12">
        <v>1205</v>
      </c>
      <c r="D42" s="17">
        <v>718.35</v>
      </c>
      <c r="E42" s="17">
        <f>C42*D42</f>
        <v>865611.75</v>
      </c>
      <c r="F42" s="17">
        <v>377.89647302</v>
      </c>
      <c r="G42" s="17">
        <f>C42*F42</f>
        <v>455365.2499891</v>
      </c>
      <c r="H42" s="17">
        <f>E42+G42</f>
        <v>1320976.9999891</v>
      </c>
      <c r="I42" s="17"/>
      <c r="J42" s="17"/>
      <c r="K42" s="17">
        <f>H42</f>
        <v>1320976.9999891</v>
      </c>
      <c r="N42" s="45">
        <f t="shared" si="1"/>
        <v>1096.24647302</v>
      </c>
    </row>
    <row r="43" spans="1:14" s="8" customFormat="1" ht="15" customHeight="1">
      <c r="A43" s="85" t="s">
        <v>21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N43" s="45">
        <f t="shared" si="1"/>
        <v>0</v>
      </c>
    </row>
    <row r="44" spans="1:14" s="24" customFormat="1" ht="15" customHeight="1">
      <c r="A44" s="55">
        <v>8</v>
      </c>
      <c r="B44" s="55" t="s">
        <v>26</v>
      </c>
      <c r="C44" s="56">
        <f>C45</f>
        <v>95</v>
      </c>
      <c r="D44" s="57"/>
      <c r="E44" s="57">
        <f>E45</f>
        <v>4036547.15</v>
      </c>
      <c r="F44" s="57"/>
      <c r="G44" s="57">
        <f>G45</f>
        <v>8078452.849955</v>
      </c>
      <c r="H44" s="57">
        <f>H45</f>
        <v>12114999.999955</v>
      </c>
      <c r="I44" s="57"/>
      <c r="J44" s="57">
        <v>754000</v>
      </c>
      <c r="K44" s="57">
        <f>K45+J44</f>
        <v>12868999.999955</v>
      </c>
      <c r="N44" s="45">
        <f t="shared" si="1"/>
        <v>0</v>
      </c>
    </row>
    <row r="45" spans="1:14" s="8" customFormat="1" ht="30.75" customHeight="1">
      <c r="A45" s="58"/>
      <c r="B45" s="59" t="s">
        <v>83</v>
      </c>
      <c r="C45" s="60">
        <v>95</v>
      </c>
      <c r="D45" s="61">
        <v>42489.97</v>
      </c>
      <c r="E45" s="61">
        <f>D45*C45</f>
        <v>4036547.15</v>
      </c>
      <c r="F45" s="61">
        <v>85036.345789</v>
      </c>
      <c r="G45" s="61">
        <f>F45*C45</f>
        <v>8078452.849955</v>
      </c>
      <c r="H45" s="61">
        <f>E45+G45</f>
        <v>12114999.999955</v>
      </c>
      <c r="I45" s="61"/>
      <c r="J45" s="61"/>
      <c r="K45" s="61">
        <f>H45+J45</f>
        <v>12114999.999955</v>
      </c>
      <c r="N45" s="45">
        <f t="shared" si="1"/>
        <v>127526.315789</v>
      </c>
    </row>
    <row r="46" spans="1:14" s="24" customFormat="1" ht="15" customHeight="1">
      <c r="A46" s="55">
        <v>9</v>
      </c>
      <c r="B46" s="55" t="s">
        <v>86</v>
      </c>
      <c r="C46" s="56">
        <f>C47+C48</f>
        <v>9975</v>
      </c>
      <c r="D46" s="56"/>
      <c r="E46" s="56">
        <f>E47+E48</f>
        <v>3529018.6901999996</v>
      </c>
      <c r="F46" s="56"/>
      <c r="G46" s="56">
        <f>G47+G48</f>
        <v>8109981.309776153</v>
      </c>
      <c r="H46" s="56">
        <f>H47+H48</f>
        <v>11638999.999976154</v>
      </c>
      <c r="I46" s="56"/>
      <c r="J46" s="56">
        <v>92000</v>
      </c>
      <c r="K46" s="95">
        <f>K47+K48+J46</f>
        <v>11730999.999976154</v>
      </c>
      <c r="N46" s="45">
        <f t="shared" si="1"/>
        <v>0</v>
      </c>
    </row>
    <row r="47" spans="1:14" ht="42.75" customHeight="1">
      <c r="A47" s="62"/>
      <c r="B47" s="63" t="s">
        <v>84</v>
      </c>
      <c r="C47" s="64">
        <v>361</v>
      </c>
      <c r="D47" s="65">
        <v>8308.56</v>
      </c>
      <c r="E47" s="65">
        <f>D47*C47</f>
        <v>2999390.1599999997</v>
      </c>
      <c r="F47" s="65">
        <v>16627.9386149</v>
      </c>
      <c r="G47" s="65">
        <f>F47*C47</f>
        <v>6002685.8399789</v>
      </c>
      <c r="H47" s="61">
        <f>E47+G47</f>
        <v>9002075.9999789</v>
      </c>
      <c r="I47" s="65"/>
      <c r="J47" s="65"/>
      <c r="K47" s="61">
        <f>J47+H47</f>
        <v>9002075.9999789</v>
      </c>
      <c r="N47" s="45">
        <f>D47+F47</f>
        <v>24936.498614899996</v>
      </c>
    </row>
    <row r="48" spans="1:14" s="66" customFormat="1" ht="27" customHeight="1">
      <c r="A48" s="62"/>
      <c r="B48" s="63" t="s">
        <v>85</v>
      </c>
      <c r="C48" s="64">
        <v>9614</v>
      </c>
      <c r="D48" s="65">
        <v>55.0893</v>
      </c>
      <c r="E48" s="65">
        <f>D48*C48</f>
        <v>529628.5302</v>
      </c>
      <c r="F48" s="65">
        <v>219.190292261</v>
      </c>
      <c r="G48" s="65">
        <f>F48*C48</f>
        <v>2107295.469797254</v>
      </c>
      <c r="H48" s="61">
        <f>E48+G48</f>
        <v>2636923.999997254</v>
      </c>
      <c r="I48" s="65"/>
      <c r="J48" s="65"/>
      <c r="K48" s="61">
        <f>J48+H48</f>
        <v>2636923.999997254</v>
      </c>
      <c r="N48" s="67">
        <f>D48+F48</f>
        <v>274.279592261</v>
      </c>
    </row>
    <row r="49" spans="1:14" ht="25.5" customHeight="1" hidden="1">
      <c r="A49" s="48"/>
      <c r="B49" s="49"/>
      <c r="C49" s="50"/>
      <c r="D49" s="50"/>
      <c r="E49" s="51"/>
      <c r="F49" s="50"/>
      <c r="G49" s="51"/>
      <c r="H49" s="51"/>
      <c r="I49" s="51"/>
      <c r="J49" s="50"/>
      <c r="K49" s="51"/>
      <c r="N49" s="45">
        <f t="shared" si="1"/>
        <v>0</v>
      </c>
    </row>
    <row r="50" spans="1:14" s="25" customFormat="1" ht="25.5" customHeight="1">
      <c r="A50" s="55">
        <v>10</v>
      </c>
      <c r="B50" s="55" t="s">
        <v>29</v>
      </c>
      <c r="C50" s="56">
        <f>C51+C52</f>
        <v>5780</v>
      </c>
      <c r="D50" s="57"/>
      <c r="E50" s="57">
        <f>E51+E52</f>
        <v>4091060.9999999995</v>
      </c>
      <c r="F50" s="57"/>
      <c r="G50" s="57">
        <f>G51+G52</f>
        <v>10964938.9999492</v>
      </c>
      <c r="H50" s="57">
        <f>H51+H52</f>
        <v>15055999.9999492</v>
      </c>
      <c r="I50" s="57"/>
      <c r="J50" s="57">
        <v>51000</v>
      </c>
      <c r="K50" s="57">
        <f>J50+K51+K52</f>
        <v>15106999.9999492</v>
      </c>
      <c r="N50" s="45">
        <f t="shared" si="1"/>
        <v>0</v>
      </c>
    </row>
    <row r="51" spans="1:14" ht="41.25" customHeight="1">
      <c r="A51" s="62"/>
      <c r="B51" s="63" t="s">
        <v>84</v>
      </c>
      <c r="C51" s="64">
        <v>320</v>
      </c>
      <c r="D51" s="65">
        <v>8308.56</v>
      </c>
      <c r="E51" s="65">
        <f>D51*C51</f>
        <v>2658739.1999999997</v>
      </c>
      <c r="F51" s="65">
        <v>16627.94</v>
      </c>
      <c r="G51" s="65">
        <f>F51*C51</f>
        <v>5320940.8</v>
      </c>
      <c r="H51" s="65">
        <f>E51+G51</f>
        <v>7979680</v>
      </c>
      <c r="I51" s="65"/>
      <c r="J51" s="65"/>
      <c r="K51" s="65">
        <f>J51+H51</f>
        <v>7979680</v>
      </c>
      <c r="N51" s="45">
        <f t="shared" si="1"/>
        <v>24936.5</v>
      </c>
    </row>
    <row r="52" spans="1:14" s="66" customFormat="1" ht="26.25" customHeight="1">
      <c r="A52" s="62"/>
      <c r="B52" s="63" t="s">
        <v>85</v>
      </c>
      <c r="C52" s="64">
        <v>5460</v>
      </c>
      <c r="D52" s="65">
        <v>262.33</v>
      </c>
      <c r="E52" s="65">
        <f>D52*C52</f>
        <v>1432321.7999999998</v>
      </c>
      <c r="F52" s="65">
        <v>1033.69930402</v>
      </c>
      <c r="G52" s="65">
        <f>F52*C52</f>
        <v>5643998.1999492</v>
      </c>
      <c r="H52" s="65">
        <f>E52+G52</f>
        <v>7076319.9999492</v>
      </c>
      <c r="I52" s="65"/>
      <c r="J52" s="65"/>
      <c r="K52" s="65">
        <f>J52+H52</f>
        <v>7076319.9999492</v>
      </c>
      <c r="N52" s="67">
        <f>D52+F52</f>
        <v>1296.02930402</v>
      </c>
    </row>
    <row r="53" spans="1:14" ht="25.5" customHeight="1">
      <c r="A53" s="48"/>
      <c r="B53" s="49"/>
      <c r="C53" s="50"/>
      <c r="D53" s="50"/>
      <c r="E53" s="51"/>
      <c r="F53" s="50"/>
      <c r="G53" s="51"/>
      <c r="H53" s="51"/>
      <c r="I53" s="51"/>
      <c r="J53" s="50"/>
      <c r="K53" s="51"/>
      <c r="N53" s="45">
        <f t="shared" si="1"/>
        <v>0</v>
      </c>
    </row>
    <row r="54" spans="1:14" s="8" customFormat="1" ht="15" customHeight="1">
      <c r="A54" s="93" t="s">
        <v>31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N54" s="45">
        <f t="shared" si="1"/>
        <v>0</v>
      </c>
    </row>
    <row r="55" spans="1:14" s="26" customFormat="1" ht="15" customHeight="1">
      <c r="A55" s="68">
        <v>11</v>
      </c>
      <c r="B55" s="68" t="s">
        <v>32</v>
      </c>
      <c r="C55" s="68">
        <f>C56+C57</f>
        <v>275681</v>
      </c>
      <c r="D55" s="69"/>
      <c r="E55" s="69">
        <f>E56+E57+E59</f>
        <v>991623.61</v>
      </c>
      <c r="F55" s="69"/>
      <c r="G55" s="69">
        <f>G56+G57+G59</f>
        <v>2612376.389987772</v>
      </c>
      <c r="H55" s="69">
        <f>H56+H57</f>
        <v>3603999.9999877717</v>
      </c>
      <c r="I55" s="69"/>
      <c r="J55" s="69">
        <v>6000</v>
      </c>
      <c r="K55" s="69">
        <f>K56+K57+K59+J55</f>
        <v>3609999.9999877717</v>
      </c>
      <c r="N55" s="45">
        <f t="shared" si="1"/>
        <v>0</v>
      </c>
    </row>
    <row r="56" spans="1:14" s="8" customFormat="1" ht="30.75" customHeight="1">
      <c r="A56" s="70"/>
      <c r="B56" s="59" t="s">
        <v>62</v>
      </c>
      <c r="C56" s="71">
        <v>10</v>
      </c>
      <c r="D56" s="72">
        <v>2401.84</v>
      </c>
      <c r="E56" s="72">
        <f>C56*D56</f>
        <v>24018.4</v>
      </c>
      <c r="F56" s="72">
        <v>6560.66</v>
      </c>
      <c r="G56" s="72">
        <f>C56*F56</f>
        <v>65606.6</v>
      </c>
      <c r="H56" s="72">
        <f>E56+G56</f>
        <v>89625</v>
      </c>
      <c r="I56" s="72"/>
      <c r="J56" s="72"/>
      <c r="K56" s="72">
        <f>H56</f>
        <v>89625</v>
      </c>
      <c r="N56" s="45">
        <f t="shared" si="1"/>
        <v>8962.5</v>
      </c>
    </row>
    <row r="57" spans="1:14" s="8" customFormat="1" ht="30" customHeight="1">
      <c r="A57" s="70"/>
      <c r="B57" s="59" t="s">
        <v>82</v>
      </c>
      <c r="C57" s="71">
        <v>275671</v>
      </c>
      <c r="D57" s="72">
        <v>3.51</v>
      </c>
      <c r="E57" s="72">
        <f>C57*D57</f>
        <v>967605.21</v>
      </c>
      <c r="F57" s="72">
        <v>9.2384392627</v>
      </c>
      <c r="G57" s="72">
        <f>C57*F57</f>
        <v>2546769.789987772</v>
      </c>
      <c r="H57" s="72">
        <f>E57+G57</f>
        <v>3514374.9999877717</v>
      </c>
      <c r="I57" s="72"/>
      <c r="J57" s="72"/>
      <c r="K57" s="72">
        <f>H57</f>
        <v>3514374.9999877717</v>
      </c>
      <c r="N57" s="45">
        <f t="shared" si="1"/>
        <v>12.7484392627</v>
      </c>
    </row>
    <row r="58" spans="1:14" s="8" customFormat="1" ht="30" customHeight="1" hidden="1">
      <c r="A58" s="34"/>
      <c r="B58" s="35"/>
      <c r="C58" s="36"/>
      <c r="D58" s="37"/>
      <c r="E58" s="37"/>
      <c r="F58" s="37"/>
      <c r="G58" s="37"/>
      <c r="H58" s="37"/>
      <c r="I58" s="37"/>
      <c r="J58" s="37"/>
      <c r="K58" s="37"/>
      <c r="N58" s="45">
        <f t="shared" si="1"/>
        <v>0</v>
      </c>
    </row>
    <row r="59" spans="1:14" ht="15" customHeight="1">
      <c r="A59" s="85" t="s">
        <v>42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N59" s="45">
        <f t="shared" si="1"/>
        <v>0</v>
      </c>
    </row>
    <row r="60" spans="1:14" s="40" customFormat="1" ht="15" customHeight="1">
      <c r="A60" s="38">
        <v>12</v>
      </c>
      <c r="B60" s="38" t="s">
        <v>41</v>
      </c>
      <c r="C60" s="38">
        <f>C61</f>
        <v>3000</v>
      </c>
      <c r="D60" s="39"/>
      <c r="E60" s="39">
        <f>E61</f>
        <v>1950060</v>
      </c>
      <c r="F60" s="39"/>
      <c r="G60" s="39">
        <f>G61</f>
        <v>1206939.99999</v>
      </c>
      <c r="H60" s="39">
        <f>H61</f>
        <v>3156999.99999</v>
      </c>
      <c r="I60" s="39"/>
      <c r="J60" s="39">
        <v>5000</v>
      </c>
      <c r="K60" s="39">
        <f>J60+H60</f>
        <v>3161999.99999</v>
      </c>
      <c r="N60" s="45">
        <f t="shared" si="1"/>
        <v>0</v>
      </c>
    </row>
    <row r="61" spans="1:14" s="8" customFormat="1" ht="30.75" customHeight="1">
      <c r="A61" s="11"/>
      <c r="B61" s="7" t="s">
        <v>66</v>
      </c>
      <c r="C61" s="12">
        <v>3000</v>
      </c>
      <c r="D61" s="17">
        <v>650.02</v>
      </c>
      <c r="E61" s="17">
        <f>C61*D61</f>
        <v>1950060</v>
      </c>
      <c r="F61" s="17">
        <v>402.31333333</v>
      </c>
      <c r="G61" s="17">
        <f>C61*F61</f>
        <v>1206939.99999</v>
      </c>
      <c r="H61" s="17">
        <f>E61+G61</f>
        <v>3156999.99999</v>
      </c>
      <c r="I61" s="17"/>
      <c r="J61" s="17"/>
      <c r="K61" s="17">
        <f>H61+J60</f>
        <v>3161999.99999</v>
      </c>
      <c r="N61" s="45">
        <f t="shared" si="1"/>
        <v>1052.33333333</v>
      </c>
    </row>
    <row r="62" spans="1:14" ht="15" customHeight="1">
      <c r="A62" s="85" t="s">
        <v>52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N62" s="45">
        <f aca="true" t="shared" si="2" ref="N62:N68">D62+F62</f>
        <v>0</v>
      </c>
    </row>
    <row r="63" spans="1:14" s="40" customFormat="1" ht="15" customHeight="1">
      <c r="A63" s="38">
        <v>13</v>
      </c>
      <c r="B63" s="38" t="s">
        <v>51</v>
      </c>
      <c r="C63" s="38">
        <f>C64+C65+C66</f>
        <v>1300</v>
      </c>
      <c r="D63" s="39"/>
      <c r="E63" s="39">
        <f>E64</f>
        <v>3413653.76</v>
      </c>
      <c r="F63" s="39"/>
      <c r="G63" s="39">
        <f>G64</f>
        <v>531744.7399968</v>
      </c>
      <c r="H63" s="39">
        <f>H64+H65+H66</f>
        <v>7989342.4999968</v>
      </c>
      <c r="I63" s="39"/>
      <c r="J63" s="39">
        <f>J64</f>
        <v>2633.5</v>
      </c>
      <c r="K63" s="39">
        <f>J63+H63</f>
        <v>7991975.9999968</v>
      </c>
      <c r="N63" s="45">
        <f t="shared" si="2"/>
        <v>0</v>
      </c>
    </row>
    <row r="64" spans="1:14" s="8" customFormat="1" ht="30.75" customHeight="1">
      <c r="A64" s="11"/>
      <c r="B64" s="7" t="s">
        <v>50</v>
      </c>
      <c r="C64" s="12">
        <v>352</v>
      </c>
      <c r="D64" s="17">
        <v>9697.88</v>
      </c>
      <c r="E64" s="17">
        <f>C64*D64</f>
        <v>3413653.76</v>
      </c>
      <c r="F64" s="94">
        <v>1510.6384659</v>
      </c>
      <c r="G64" s="17">
        <f>C64*F64</f>
        <v>531744.7399968</v>
      </c>
      <c r="H64" s="17">
        <f>E64+G64</f>
        <v>3945398.4999968</v>
      </c>
      <c r="I64" s="17"/>
      <c r="J64" s="17">
        <v>2633.5</v>
      </c>
      <c r="K64" s="17">
        <f>H64+J64</f>
        <v>3948031.9999968</v>
      </c>
      <c r="N64" s="45">
        <f>D64+F64</f>
        <v>11208.518465899999</v>
      </c>
    </row>
    <row r="65" spans="1:14" s="8" customFormat="1" ht="21.75" customHeight="1">
      <c r="A65" s="11"/>
      <c r="B65" s="7" t="s">
        <v>53</v>
      </c>
      <c r="C65" s="12">
        <v>800</v>
      </c>
      <c r="D65" s="17">
        <v>1728.98</v>
      </c>
      <c r="E65" s="17">
        <f>C65*D65</f>
        <v>1383184</v>
      </c>
      <c r="F65" s="15">
        <v>370.02</v>
      </c>
      <c r="G65" s="17">
        <f>C65*F65</f>
        <v>296016</v>
      </c>
      <c r="H65" s="17">
        <f>E65+G65</f>
        <v>1679200</v>
      </c>
      <c r="I65" s="17"/>
      <c r="J65" s="17"/>
      <c r="K65" s="17">
        <f>H65</f>
        <v>1679200</v>
      </c>
      <c r="N65" s="45">
        <f>D65+F65</f>
        <v>2099</v>
      </c>
    </row>
    <row r="66" spans="1:14" s="8" customFormat="1" ht="21.75" customHeight="1">
      <c r="A66" s="11"/>
      <c r="B66" s="7" t="s">
        <v>54</v>
      </c>
      <c r="C66" s="12">
        <v>148</v>
      </c>
      <c r="D66" s="17">
        <v>14117.08</v>
      </c>
      <c r="E66" s="17">
        <f>C66*D66</f>
        <v>2089327.84</v>
      </c>
      <c r="F66" s="15">
        <v>1860.92</v>
      </c>
      <c r="G66" s="17">
        <f>C66*F66</f>
        <v>275416.16000000003</v>
      </c>
      <c r="H66" s="17">
        <f>E66+G66</f>
        <v>2364744</v>
      </c>
      <c r="I66" s="17"/>
      <c r="J66" s="17"/>
      <c r="K66" s="17">
        <f>H66</f>
        <v>2364744</v>
      </c>
      <c r="N66" s="73">
        <f>D66+F66</f>
        <v>15978</v>
      </c>
    </row>
    <row r="67" spans="1:14" ht="15" customHeight="1">
      <c r="A67" s="85" t="s">
        <v>31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N67" s="45">
        <f t="shared" si="2"/>
        <v>0</v>
      </c>
    </row>
    <row r="68" spans="1:14" s="40" customFormat="1" ht="15" customHeight="1">
      <c r="A68" s="38">
        <v>14</v>
      </c>
      <c r="B68" s="38" t="s">
        <v>65</v>
      </c>
      <c r="C68" s="38">
        <f>C69+C70+C71+C72</f>
        <v>12390982.054</v>
      </c>
      <c r="D68" s="39"/>
      <c r="E68" s="39">
        <f>E69+E70+E71+E72</f>
        <v>15400813.8271</v>
      </c>
      <c r="F68" s="39"/>
      <c r="G68" s="39">
        <f>G69+G70+G71+G72</f>
        <v>9464651.172834758</v>
      </c>
      <c r="H68" s="39">
        <f>H69+H70+H71+H72</f>
        <v>24865464.999934755</v>
      </c>
      <c r="I68" s="39"/>
      <c r="J68" s="39">
        <f>J69+J70+J71+J72</f>
        <v>199033</v>
      </c>
      <c r="K68" s="39">
        <f>J68+H68</f>
        <v>25064497.999934755</v>
      </c>
      <c r="N68" s="45">
        <f t="shared" si="2"/>
        <v>0</v>
      </c>
    </row>
    <row r="69" spans="1:14" s="8" customFormat="1" ht="37.5" customHeight="1">
      <c r="A69" s="11"/>
      <c r="B69" s="7" t="s">
        <v>63</v>
      </c>
      <c r="C69" s="12">
        <v>5422838</v>
      </c>
      <c r="D69" s="17">
        <v>1.38</v>
      </c>
      <c r="E69" s="17">
        <f>C69*D69</f>
        <v>7483516.4399999995</v>
      </c>
      <c r="F69" s="17">
        <v>0.92025219267</v>
      </c>
      <c r="G69" s="17">
        <f>C69*F69</f>
        <v>4990378.559994197</v>
      </c>
      <c r="H69" s="17">
        <f>E69+G69</f>
        <v>12473894.999994196</v>
      </c>
      <c r="I69" s="17"/>
      <c r="J69" s="17">
        <v>99846</v>
      </c>
      <c r="K69" s="17">
        <f>H69+J69</f>
        <v>12573740.999994196</v>
      </c>
      <c r="N69" s="45">
        <f>D69+F69</f>
        <v>2.30025219267</v>
      </c>
    </row>
    <row r="70" spans="1:14" s="8" customFormat="1" ht="37.5" customHeight="1">
      <c r="A70" s="11"/>
      <c r="B70" s="7" t="s">
        <v>63</v>
      </c>
      <c r="C70" s="12">
        <v>75080</v>
      </c>
      <c r="D70" s="17">
        <v>64.31</v>
      </c>
      <c r="E70" s="17">
        <f>C70*D70</f>
        <v>4828394.8</v>
      </c>
      <c r="F70" s="17">
        <v>42.352999467</v>
      </c>
      <c r="G70" s="17">
        <f>C70*F70</f>
        <v>3179863.1999823595</v>
      </c>
      <c r="H70" s="17">
        <f>E70+G70</f>
        <v>8008257.999982359</v>
      </c>
      <c r="I70" s="17"/>
      <c r="J70" s="17">
        <v>64101</v>
      </c>
      <c r="K70" s="17">
        <f>H70+J70</f>
        <v>8072358.999982359</v>
      </c>
      <c r="N70" s="45">
        <f>D70+F70</f>
        <v>106.66299946699999</v>
      </c>
    </row>
    <row r="71" spans="1:14" s="8" customFormat="1" ht="37.5" customHeight="1">
      <c r="A71" s="11"/>
      <c r="B71" s="7" t="s">
        <v>63</v>
      </c>
      <c r="C71" s="12">
        <v>911.554</v>
      </c>
      <c r="D71" s="17">
        <v>288.65</v>
      </c>
      <c r="E71" s="17">
        <f>C71*D71</f>
        <v>263120.0621</v>
      </c>
      <c r="F71" s="17">
        <v>190.100573196</v>
      </c>
      <c r="G71" s="17">
        <f>C71*F71</f>
        <v>173286.9378991066</v>
      </c>
      <c r="H71" s="17">
        <f>E71+G71</f>
        <v>436406.99999910657</v>
      </c>
      <c r="I71" s="17"/>
      <c r="J71" s="17">
        <v>3493</v>
      </c>
      <c r="K71" s="17">
        <f>H71+J71</f>
        <v>439899.99999910657</v>
      </c>
      <c r="N71" s="45">
        <f>D71+F71</f>
        <v>478.750573196</v>
      </c>
    </row>
    <row r="72" spans="1:14" s="8" customFormat="1" ht="39" customHeight="1">
      <c r="A72" s="11"/>
      <c r="B72" s="7" t="s">
        <v>64</v>
      </c>
      <c r="C72" s="12">
        <v>6892152.5</v>
      </c>
      <c r="D72" s="17">
        <v>0.41</v>
      </c>
      <c r="E72" s="17">
        <f>C72*D72</f>
        <v>2825782.525</v>
      </c>
      <c r="F72" s="17">
        <v>0.16266652181</v>
      </c>
      <c r="G72" s="17">
        <f>C72*F72</f>
        <v>1121122.474959096</v>
      </c>
      <c r="H72" s="17">
        <f>E72+G72</f>
        <v>3946904.999959096</v>
      </c>
      <c r="I72" s="17"/>
      <c r="J72" s="17">
        <v>31593</v>
      </c>
      <c r="K72" s="17">
        <f>H72+J72</f>
        <v>3978497.999959096</v>
      </c>
      <c r="N72" s="45">
        <f>D72+F72</f>
        <v>0.57266652181</v>
      </c>
    </row>
    <row r="73" spans="1:11" s="8" customFormat="1" ht="30.75" customHeight="1">
      <c r="A73" s="34"/>
      <c r="B73" s="35"/>
      <c r="C73" s="36"/>
      <c r="D73" s="37"/>
      <c r="E73" s="37"/>
      <c r="F73" s="37"/>
      <c r="G73" s="37"/>
      <c r="H73" s="37"/>
      <c r="I73" s="37"/>
      <c r="J73" s="37"/>
      <c r="K73" s="37"/>
    </row>
    <row r="74" spans="1:11" s="8" customFormat="1" ht="30.75" customHeight="1">
      <c r="A74" s="34"/>
      <c r="B74" s="35"/>
      <c r="C74" s="36"/>
      <c r="D74" s="37"/>
      <c r="E74" s="37"/>
      <c r="F74" s="37"/>
      <c r="G74" s="37"/>
      <c r="H74" s="37"/>
      <c r="I74" s="37"/>
      <c r="J74" s="37"/>
      <c r="K74" s="37"/>
    </row>
    <row r="75" ht="15" customHeight="1">
      <c r="B75" s="2" t="s">
        <v>48</v>
      </c>
    </row>
    <row r="76" ht="15" customHeight="1">
      <c r="B76" s="6" t="s">
        <v>49</v>
      </c>
    </row>
  </sheetData>
  <sheetProtection selectLockedCells="1" selectUnlockedCells="1"/>
  <mergeCells count="17">
    <mergeCell ref="A2:K2"/>
    <mergeCell ref="A62:K62"/>
    <mergeCell ref="A59:K59"/>
    <mergeCell ref="A6:K6"/>
    <mergeCell ref="I4:I5"/>
    <mergeCell ref="A54:K54"/>
    <mergeCell ref="A38:K38"/>
    <mergeCell ref="A43:K43"/>
    <mergeCell ref="F4:G4"/>
    <mergeCell ref="H4:H5"/>
    <mergeCell ref="A67:K67"/>
    <mergeCell ref="K4:K5"/>
    <mergeCell ref="A4:A5"/>
    <mergeCell ref="B4:B5"/>
    <mergeCell ref="C4:C5"/>
    <mergeCell ref="D4:E4"/>
    <mergeCell ref="J4:J5"/>
  </mergeCells>
  <printOptions/>
  <pageMargins left="0" right="0" top="0.7479166666666667" bottom="0" header="0.5118055555555555" footer="0.5118055555555555"/>
  <pageSetup horizontalDpi="600" verticalDpi="600" orientation="landscape" paperSize="9" scale="57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2018-07-03T07:22:04Z</cp:lastPrinted>
  <dcterms:created xsi:type="dcterms:W3CDTF">2006-09-15T19:00:00Z</dcterms:created>
  <dcterms:modified xsi:type="dcterms:W3CDTF">2023-04-11T09:41:13Z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