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"/>
    </mc:Choice>
  </mc:AlternateContent>
  <xr:revisionPtr revIDLastSave="0" documentId="13_ncr:1_{4F30903B-F43B-4B76-8FF8-C6E67C5FB1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3" r:id="rId1"/>
  </sheets>
  <definedNames>
    <definedName name="_xlnm._FilterDatabase" localSheetId="0" hidden="1">Лист2!$A$6:$L$44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3" l="1"/>
  <c r="F33" i="3"/>
  <c r="F21" i="3"/>
  <c r="F42" i="3"/>
  <c r="F41" i="3"/>
  <c r="F40" i="3"/>
  <c r="F39" i="3"/>
  <c r="F38" i="3"/>
  <c r="D40" i="3"/>
  <c r="J40" i="3"/>
  <c r="J43" i="3"/>
  <c r="J42" i="3"/>
  <c r="J41" i="3"/>
  <c r="J39" i="3"/>
  <c r="J38" i="3"/>
  <c r="J37" i="3"/>
  <c r="J36" i="3"/>
  <c r="J35" i="3"/>
  <c r="J34" i="3"/>
  <c r="J33" i="3"/>
  <c r="J31" i="3"/>
  <c r="J29" i="3"/>
  <c r="J27" i="3"/>
  <c r="J26" i="3"/>
  <c r="J25" i="3"/>
  <c r="J24" i="3"/>
  <c r="J22" i="3"/>
  <c r="J21" i="3"/>
  <c r="J19" i="3"/>
  <c r="J17" i="3"/>
  <c r="J15" i="3"/>
  <c r="J14" i="3"/>
  <c r="J13" i="3"/>
  <c r="J12" i="3"/>
  <c r="J10" i="3"/>
  <c r="J8" i="3"/>
  <c r="H43" i="3"/>
  <c r="H42" i="3"/>
  <c r="H39" i="3"/>
  <c r="H37" i="3"/>
  <c r="H36" i="3"/>
  <c r="H35" i="3"/>
  <c r="H34" i="3"/>
  <c r="H33" i="3"/>
  <c r="H31" i="3"/>
  <c r="H29" i="3"/>
  <c r="H27" i="3"/>
  <c r="H26" i="3"/>
  <c r="H25" i="3"/>
  <c r="H24" i="3"/>
  <c r="H22" i="3"/>
  <c r="H21" i="3"/>
  <c r="H19" i="3"/>
  <c r="H17" i="3"/>
  <c r="H15" i="3"/>
  <c r="H14" i="3"/>
  <c r="H13" i="3"/>
  <c r="H12" i="3"/>
  <c r="H10" i="3"/>
  <c r="H8" i="3"/>
  <c r="F43" i="3"/>
  <c r="F37" i="3"/>
  <c r="F36" i="3"/>
  <c r="F35" i="3"/>
  <c r="F31" i="3"/>
  <c r="F29" i="3"/>
  <c r="F27" i="3"/>
  <c r="F26" i="3"/>
  <c r="F25" i="3"/>
  <c r="F24" i="3"/>
  <c r="F22" i="3"/>
  <c r="F19" i="3"/>
  <c r="F17" i="3"/>
  <c r="F15" i="3"/>
  <c r="F14" i="3"/>
  <c r="F13" i="3"/>
  <c r="F12" i="3"/>
  <c r="F10" i="3"/>
  <c r="F8" i="3"/>
  <c r="D43" i="3"/>
  <c r="D42" i="3"/>
  <c r="D41" i="3"/>
  <c r="D39" i="3"/>
  <c r="D37" i="3"/>
  <c r="D36" i="3"/>
  <c r="D35" i="3"/>
  <c r="D34" i="3"/>
  <c r="D33" i="3"/>
  <c r="D31" i="3"/>
  <c r="D29" i="3"/>
  <c r="D27" i="3"/>
  <c r="D26" i="3"/>
  <c r="D25" i="3"/>
  <c r="D24" i="3"/>
  <c r="D22" i="3"/>
  <c r="D21" i="3"/>
  <c r="D19" i="3"/>
  <c r="D17" i="3"/>
  <c r="D15" i="3"/>
  <c r="D14" i="3"/>
  <c r="D13" i="3"/>
  <c r="D12" i="3"/>
  <c r="D10" i="3"/>
  <c r="D8" i="3"/>
  <c r="C18" i="3"/>
  <c r="E18" i="3"/>
  <c r="G18" i="3"/>
  <c r="H18" i="3" s="1"/>
  <c r="I18" i="3"/>
  <c r="E11" i="3"/>
  <c r="C32" i="3"/>
  <c r="E32" i="3"/>
  <c r="G32" i="3"/>
  <c r="I32" i="3"/>
  <c r="B32" i="3"/>
  <c r="C30" i="3"/>
  <c r="E30" i="3"/>
  <c r="G30" i="3"/>
  <c r="I30" i="3"/>
  <c r="C28" i="3"/>
  <c r="F28" i="3" s="1"/>
  <c r="E28" i="3"/>
  <c r="G28" i="3"/>
  <c r="I28" i="3"/>
  <c r="C23" i="3"/>
  <c r="E23" i="3"/>
  <c r="G23" i="3"/>
  <c r="I23" i="3"/>
  <c r="B23" i="3"/>
  <c r="C20" i="3"/>
  <c r="D20" i="3" s="1"/>
  <c r="E20" i="3"/>
  <c r="F20" i="3" s="1"/>
  <c r="G20" i="3"/>
  <c r="I20" i="3"/>
  <c r="J20" i="3" s="1"/>
  <c r="E16" i="3"/>
  <c r="E9" i="3"/>
  <c r="E7" i="3"/>
  <c r="B9" i="3"/>
  <c r="B7" i="3"/>
  <c r="B20" i="3"/>
  <c r="C38" i="3"/>
  <c r="B38" i="3"/>
  <c r="D23" i="3" l="1"/>
  <c r="D38" i="3"/>
  <c r="H20" i="3"/>
  <c r="J23" i="3"/>
  <c r="J28" i="3"/>
  <c r="J30" i="3"/>
  <c r="F32" i="3"/>
  <c r="F18" i="3"/>
  <c r="H23" i="3"/>
  <c r="H28" i="3"/>
  <c r="H30" i="3"/>
  <c r="J32" i="3"/>
  <c r="F23" i="3"/>
  <c r="F30" i="3"/>
  <c r="H32" i="3"/>
  <c r="J18" i="3"/>
  <c r="D32" i="3"/>
  <c r="C11" i="3"/>
  <c r="F11" i="3" s="1"/>
  <c r="C7" i="3" l="1"/>
  <c r="B30" i="3"/>
  <c r="D30" i="3" s="1"/>
  <c r="B28" i="3"/>
  <c r="D28" i="3" s="1"/>
  <c r="B18" i="3"/>
  <c r="D18" i="3" s="1"/>
  <c r="B11" i="3"/>
  <c r="D11" i="3" s="1"/>
  <c r="G7" i="3"/>
  <c r="H7" i="3" s="1"/>
  <c r="I7" i="3"/>
  <c r="J7" i="3" s="1"/>
  <c r="C9" i="3"/>
  <c r="G9" i="3"/>
  <c r="H9" i="3" s="1"/>
  <c r="I9" i="3"/>
  <c r="J9" i="3" s="1"/>
  <c r="D7" i="3" l="1"/>
  <c r="F7" i="3"/>
  <c r="D9" i="3"/>
  <c r="F9" i="3"/>
  <c r="I11" i="3"/>
  <c r="G11" i="3"/>
  <c r="H11" i="3" s="1"/>
  <c r="J11" i="3" l="1"/>
  <c r="C16" i="3"/>
  <c r="G16" i="3"/>
  <c r="H16" i="3" s="1"/>
  <c r="I16" i="3"/>
  <c r="J16" i="3" s="1"/>
  <c r="B16" i="3"/>
  <c r="B6" i="3" s="1"/>
  <c r="B44" i="3" s="1"/>
  <c r="F16" i="3" l="1"/>
  <c r="D16" i="3"/>
  <c r="E6" i="3"/>
  <c r="C6" i="3"/>
  <c r="D6" i="3" s="1"/>
  <c r="G6" i="3"/>
  <c r="I6" i="3"/>
  <c r="J6" i="3" s="1"/>
  <c r="F6" i="3" l="1"/>
  <c r="H6" i="3"/>
  <c r="I44" i="3"/>
  <c r="G44" i="3"/>
  <c r="J44" i="3" l="1"/>
  <c r="E44" i="3"/>
  <c r="H44" i="3" l="1"/>
  <c r="C44" i="3"/>
  <c r="D44" i="3" s="1"/>
  <c r="F44" i="3" l="1"/>
</calcChain>
</file>

<file path=xl/sharedStrings.xml><?xml version="1.0" encoding="utf-8"?>
<sst xmlns="http://schemas.openxmlformats.org/spreadsheetml/2006/main" count="81" uniqueCount="67">
  <si>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</si>
  <si>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</si>
  <si>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</si>
  <si>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</si>
  <si>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</si>
  <si>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</si>
  <si>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</si>
  <si>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</si>
  <si>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</si>
  <si>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</si>
  <si>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</si>
  <si>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</si>
  <si>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</si>
  <si>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</si>
  <si>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</si>
  <si>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</si>
  <si>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</si>
  <si>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</si>
  <si>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</si>
  <si>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</si>
  <si>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</si>
  <si>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</si>
  <si>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</si>
  <si>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</si>
  <si>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</si>
  <si>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х</t>
  </si>
  <si>
    <t>ИТОГО ДОХОДОВ</t>
  </si>
  <si>
    <t>Безвозмездные поступления от других бюджетов бюджетной системы РФ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</si>
  <si>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</si>
  <si>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целевой назначение, прошлых лет</t>
  </si>
  <si>
    <t>Примечание</t>
  </si>
  <si>
    <t>* Пояснение различий в случае отклонения на 5% и более</t>
  </si>
  <si>
    <t>Причины отклонений*</t>
  </si>
  <si>
    <t>Темп прироста 2023 год 
к 2022 году, 
%</t>
  </si>
  <si>
    <t>Темп прироста 2024 год 
к 2023 году, 
%</t>
  </si>
  <si>
    <t>Х</t>
  </si>
  <si>
    <t>Темп прироста 2025 год 
к 2024 году, 
%</t>
  </si>
  <si>
    <t>Налог на добычу полезных ископаемых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</si>
  <si>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</si>
  <si>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</si>
  <si>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</si>
  <si>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негативное воздействие на окружающую среду</t>
  </si>
  <si>
    <t>Доходы от компенсации затрат государства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</si>
  <si>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</si>
  <si>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Возврат остатков субсидий, субвенций и иных межбюджетных трансфертов, имеющих целевой назначение, прошлых лет</t>
  </si>
  <si>
    <t>отмена налогового режима ЕНВД с 01.01.2021</t>
  </si>
  <si>
    <t>согласно прогноза администратора, за счет принимаемых мер по легализации налоговой базы</t>
  </si>
  <si>
    <t>на основании прогноза администратора</t>
  </si>
  <si>
    <t>в связи с поступлением разовых сумм по аукционам на размещение объектов нестационарной торговли и погашения задолженности прошлых лет за размещение рекламных конструкций</t>
  </si>
  <si>
    <t>за счет увеличения объемов безвозмездной помощи из вышестоящего бюджета</t>
  </si>
  <si>
    <t xml:space="preserve">доходы не планируются, в связи с конурсным отбором участников ППМИ </t>
  </si>
  <si>
    <t>Проект 
на 2024 год, 
тыс. рублей</t>
  </si>
  <si>
    <t>Проект 
на 2025 год, 
тыс. рублей</t>
  </si>
  <si>
    <t>Сведения о доходах бюджета муниципального района Мелеузовский район Республики Башкортостан в разрезе видов доходов на 2024 год и на плановый период 2025 и 2026 годов в сравнении с ожидаемым исполнением за 2023 год и отчетом за 2022 год</t>
  </si>
  <si>
    <t>Отчет 
за 2022 год, 
тыс. рублей</t>
  </si>
  <si>
    <t>Ожидаемое исполнение за 2023 год, 
тыс. рублей</t>
  </si>
  <si>
    <t>Проект 
на 2026 год, 
тыс. рублей</t>
  </si>
  <si>
    <t>Темп прироста 2026 год 
к 2025 году, 
%</t>
  </si>
  <si>
    <t xml:space="preserve">Безвозмездные поступления от государственных (муниципальных) организаций </t>
  </si>
  <si>
    <t>С учетом планируемого роста ФЗП</t>
  </si>
  <si>
    <t>разовые поступления от ООО "ПК Урал", находящегося в процессе ликвидации</t>
  </si>
  <si>
    <t>на основе прогноза администратора с учетом темпов роста за ряд лет</t>
  </si>
  <si>
    <t>госпошлина за выдачу разрешений на установку рекламных конструкций не ожидается</t>
  </si>
  <si>
    <t>Государственная пошлина за государственную регистрацию, а также за совершение прочих юридически значимых действий</t>
  </si>
  <si>
    <t>За счет разовых платежей по проверкам финоргана</t>
  </si>
  <si>
    <t>в связи с поступлением задолженности прошлых лет от БПК им.М.Гафури, находящегося в процессе конкурсного производства</t>
  </si>
  <si>
    <t>в связи с завершением графика рассрочки по выкупу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</si>
</sst>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1"/>
      <name val="Times New Roman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2"/>
      <charset val="204"/>
    </font>
    <font>
      <sz val="11"/>
      <name val="Times New Roman"/>
      <family val="2"/>
      <charset val="204"/>
    </font>
    <font>
      <sz val="9"/>
      <name val="Times New Roman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/>
    <xf numFmtId="165" fontId="5" fillId="0" borderId="0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8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64" fontId="2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4" xfId="0" applyFont="1" applyFill="1" applyBorder="1" applyAlignment="1"/>
    <xf numFmtId="164" fontId="0" fillId="0" borderId="0" xfId="0" applyNumberFormat="1" applyAlignment="1">
      <alignment vertical="top"/>
    </xf>
    <xf numFmtId="164" fontId="14" fillId="0" borderId="0" xfId="0" applyNumberFormat="1" applyFont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0" fillId="0" borderId="1" xfId="2" applyNumberFormat="1" applyFont="1" applyFill="1" applyBorder="1" applyAlignment="1">
      <alignment vertical="top"/>
    </xf>
    <xf numFmtId="4" fontId="14" fillId="0" borderId="5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shrinkToFit="1"/>
    </xf>
    <xf numFmtId="165" fontId="2" fillId="0" borderId="1" xfId="0" applyNumberFormat="1" applyFont="1" applyFill="1" applyBorder="1" applyAlignment="1">
      <alignment vertical="top"/>
    </xf>
    <xf numFmtId="165" fontId="10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165" fontId="10" fillId="0" borderId="0" xfId="3" applyNumberFormat="1" applyFont="1" applyFill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4">
    <cellStyle name="Обычный" xfId="0" builtinId="0"/>
    <cellStyle name="Обычный 2" xfId="1" xr:uid="{00000000-0005-0000-0000-000001000000}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7"/>
  <sheetViews>
    <sheetView tabSelected="1" zoomScale="69" zoomScaleNormal="69" workbookViewId="0">
      <pane ySplit="5" topLeftCell="A30" activePane="bottomLeft" state="frozen"/>
      <selection pane="bottomLeft" activeCell="R33" sqref="R33"/>
    </sheetView>
  </sheetViews>
  <sheetFormatPr defaultColWidth="9" defaultRowHeight="15.75" x14ac:dyDescent="0.25"/>
  <cols>
    <col min="1" max="1" width="48" style="11" customWidth="1"/>
    <col min="2" max="2" width="15.75" style="1" customWidth="1"/>
    <col min="3" max="3" width="16.875" style="1" customWidth="1"/>
    <col min="4" max="4" width="12.375" style="1" customWidth="1"/>
    <col min="5" max="5" width="14.5" style="1" customWidth="1"/>
    <col min="6" max="6" width="12" style="1" customWidth="1"/>
    <col min="7" max="7" width="12.625" style="1" customWidth="1"/>
    <col min="8" max="8" width="15.125" style="1" customWidth="1"/>
    <col min="9" max="9" width="13.375" style="1" customWidth="1"/>
    <col min="10" max="10" width="11.25" style="1" customWidth="1"/>
    <col min="11" max="11" width="46.75" style="45" customWidth="1"/>
    <col min="12" max="12" width="19.125" style="1" customWidth="1"/>
    <col min="13" max="16384" width="9" style="1"/>
  </cols>
  <sheetData>
    <row r="2" spans="1:11" x14ac:dyDescent="0.25">
      <c r="A2" s="23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85.5" x14ac:dyDescent="0.25">
      <c r="A5" s="6"/>
      <c r="B5" s="21" t="s">
        <v>54</v>
      </c>
      <c r="C5" s="21" t="s">
        <v>55</v>
      </c>
      <c r="D5" s="21" t="s">
        <v>33</v>
      </c>
      <c r="E5" s="21" t="s">
        <v>51</v>
      </c>
      <c r="F5" s="21" t="s">
        <v>34</v>
      </c>
      <c r="G5" s="21" t="s">
        <v>52</v>
      </c>
      <c r="H5" s="21" t="s">
        <v>36</v>
      </c>
      <c r="I5" s="21" t="s">
        <v>56</v>
      </c>
      <c r="J5" s="21" t="s">
        <v>57</v>
      </c>
      <c r="K5" s="7" t="s">
        <v>32</v>
      </c>
    </row>
    <row r="6" spans="1:11" s="2" customFormat="1" x14ac:dyDescent="0.25">
      <c r="A6" s="8" t="s">
        <v>0</v>
      </c>
      <c r="B6" s="28">
        <f>B7+B9+B11+B16+B18+B20+B23+B28+B30+B32+B36+B37</f>
        <v>812941.69143000001</v>
      </c>
      <c r="C6" s="28">
        <f>C7+C9+C11+C16+C18+C20+C23+C28+C30+C32+C36+C37</f>
        <v>910374.86359569326</v>
      </c>
      <c r="D6" s="33">
        <f>IFERROR(C6/B6-1,"")</f>
        <v>0.11985259606295262</v>
      </c>
      <c r="E6" s="28">
        <f>E7+E9+E11+E16+E18+E20+E23+E28+E30+E32+E36+E37</f>
        <v>891900.00000022212</v>
      </c>
      <c r="F6" s="33">
        <f>IFERROR(E6/C6-1,"")</f>
        <v>-2.0293688165445634E-2</v>
      </c>
      <c r="G6" s="28">
        <f>G7+G9+G11+G16+G18+G20+G23+G28+G30+G32+G36+G37</f>
        <v>938900.00000066659</v>
      </c>
      <c r="H6" s="33">
        <f>IFERROR(G6/E6-1,"")</f>
        <v>5.2696490638449056E-2</v>
      </c>
      <c r="I6" s="28">
        <f>I7+I9+I11+I16+I18+I20+I23+I28+I30+I32+I36+I37</f>
        <v>961700</v>
      </c>
      <c r="J6" s="33">
        <f t="shared" ref="H6:J44" si="0">IFERROR(I6/G6-1,"")</f>
        <v>2.4283736286417223E-2</v>
      </c>
      <c r="K6" s="37" t="s">
        <v>35</v>
      </c>
    </row>
    <row r="7" spans="1:11" s="2" customFormat="1" x14ac:dyDescent="0.25">
      <c r="A7" s="8" t="s">
        <v>1</v>
      </c>
      <c r="B7" s="28">
        <f>B8</f>
        <v>455932.79680000001</v>
      </c>
      <c r="C7" s="28">
        <f>C8</f>
        <v>486903.89860899327</v>
      </c>
      <c r="D7" s="33">
        <f t="shared" ref="D7:D44" si="1">IFERROR(C7/B7-1,"")</f>
        <v>6.7929093994479883E-2</v>
      </c>
      <c r="E7" s="28">
        <f>E8</f>
        <v>514206.00000022218</v>
      </c>
      <c r="F7" s="33">
        <f t="shared" ref="F7:F44" si="2">IFERROR(E7/C7-1,"")</f>
        <v>5.6072874892204805E-2</v>
      </c>
      <c r="G7" s="28">
        <f t="shared" ref="G7:I7" si="3">G8</f>
        <v>554895.00000066659</v>
      </c>
      <c r="H7" s="33">
        <f t="shared" si="0"/>
        <v>7.9129765114422712E-2</v>
      </c>
      <c r="I7" s="28">
        <f t="shared" si="3"/>
        <v>572665</v>
      </c>
      <c r="J7" s="33">
        <f t="shared" si="0"/>
        <v>3.2024076625869924E-2</v>
      </c>
      <c r="K7" s="37" t="s">
        <v>35</v>
      </c>
    </row>
    <row r="8" spans="1:11" s="4" customFormat="1" ht="43.5" customHeight="1" x14ac:dyDescent="0.25">
      <c r="A8" s="3" t="s">
        <v>2</v>
      </c>
      <c r="B8" s="26">
        <v>455932.79680000001</v>
      </c>
      <c r="C8" s="26">
        <v>486903.89860899327</v>
      </c>
      <c r="D8" s="34">
        <f t="shared" si="1"/>
        <v>6.7929093994479883E-2</v>
      </c>
      <c r="E8" s="27">
        <v>514206.00000022218</v>
      </c>
      <c r="F8" s="34">
        <f t="shared" si="2"/>
        <v>5.6072874892204805E-2</v>
      </c>
      <c r="G8" s="27">
        <v>554895.00000066659</v>
      </c>
      <c r="H8" s="34">
        <f t="shared" si="0"/>
        <v>7.9129765114422712E-2</v>
      </c>
      <c r="I8" s="27">
        <v>572665</v>
      </c>
      <c r="J8" s="34">
        <f t="shared" si="0"/>
        <v>3.2024076625869924E-2</v>
      </c>
      <c r="K8" s="9" t="s">
        <v>59</v>
      </c>
    </row>
    <row r="9" spans="1:11" s="2" customFormat="1" ht="47.25" x14ac:dyDescent="0.25">
      <c r="A9" s="8" t="s">
        <v>12</v>
      </c>
      <c r="B9" s="28">
        <f>B10</f>
        <v>27852.409909999998</v>
      </c>
      <c r="C9" s="28">
        <f t="shared" ref="C9:I9" si="4">C10</f>
        <v>27496.930042400003</v>
      </c>
      <c r="D9" s="33">
        <f t="shared" si="1"/>
        <v>-1.2762984199524041E-2</v>
      </c>
      <c r="E9" s="28">
        <f>E10</f>
        <v>28597</v>
      </c>
      <c r="F9" s="33">
        <f t="shared" si="2"/>
        <v>4.0007010088169759E-2</v>
      </c>
      <c r="G9" s="28">
        <f t="shared" si="4"/>
        <v>28597</v>
      </c>
      <c r="H9" s="33">
        <f t="shared" si="0"/>
        <v>0</v>
      </c>
      <c r="I9" s="28">
        <f t="shared" si="4"/>
        <v>28597</v>
      </c>
      <c r="J9" s="33">
        <f t="shared" si="0"/>
        <v>0</v>
      </c>
      <c r="K9" s="38" t="s">
        <v>35</v>
      </c>
    </row>
    <row r="10" spans="1:11" s="4" customFormat="1" ht="33" customHeight="1" x14ac:dyDescent="0.25">
      <c r="A10" s="3" t="s">
        <v>13</v>
      </c>
      <c r="B10" s="35">
        <v>27852.409909999998</v>
      </c>
      <c r="C10" s="35">
        <v>27496.930042400003</v>
      </c>
      <c r="D10" s="34">
        <f t="shared" si="1"/>
        <v>-1.2762984199524041E-2</v>
      </c>
      <c r="E10" s="35">
        <v>28597</v>
      </c>
      <c r="F10" s="34">
        <f t="shared" si="2"/>
        <v>4.0007010088169759E-2</v>
      </c>
      <c r="G10" s="35">
        <v>28597</v>
      </c>
      <c r="H10" s="34">
        <f t="shared" si="0"/>
        <v>0</v>
      </c>
      <c r="I10" s="35">
        <v>28597</v>
      </c>
      <c r="J10" s="34">
        <f t="shared" si="0"/>
        <v>0</v>
      </c>
      <c r="K10" s="9"/>
    </row>
    <row r="11" spans="1:11" s="2" customFormat="1" x14ac:dyDescent="0.25">
      <c r="A11" s="8" t="s">
        <v>3</v>
      </c>
      <c r="B11" s="28">
        <f>B12+B13+B14+B15</f>
        <v>185302.42847000001</v>
      </c>
      <c r="C11" s="28">
        <f>C12+C13+C14+C15</f>
        <v>247087.36723699997</v>
      </c>
      <c r="D11" s="33">
        <f t="shared" si="1"/>
        <v>0.3334275717654871</v>
      </c>
      <c r="E11" s="28">
        <f>E12+E13+E14+E15</f>
        <v>237912</v>
      </c>
      <c r="F11" s="33">
        <f t="shared" si="2"/>
        <v>-3.7134100944137716E-2</v>
      </c>
      <c r="G11" s="28">
        <f>G12+G13+G14+G15</f>
        <v>242429</v>
      </c>
      <c r="H11" s="33">
        <f t="shared" si="0"/>
        <v>1.8986011634553934E-2</v>
      </c>
      <c r="I11" s="28">
        <f>I12+I13+I14+I15</f>
        <v>246759</v>
      </c>
      <c r="J11" s="33">
        <f t="shared" si="0"/>
        <v>1.7860899479847703E-2</v>
      </c>
      <c r="K11" s="38" t="s">
        <v>35</v>
      </c>
    </row>
    <row r="12" spans="1:11" s="4" customFormat="1" ht="31.5" x14ac:dyDescent="0.25">
      <c r="A12" s="3" t="s">
        <v>14</v>
      </c>
      <c r="B12" s="35">
        <v>156797.86933000002</v>
      </c>
      <c r="C12" s="35">
        <v>208218.83729299999</v>
      </c>
      <c r="D12" s="34">
        <f t="shared" si="1"/>
        <v>0.32794430295974464</v>
      </c>
      <c r="E12" s="35">
        <v>222000</v>
      </c>
      <c r="F12" s="34">
        <f t="shared" si="2"/>
        <v>6.6185955536806285E-2</v>
      </c>
      <c r="G12" s="35">
        <v>223000</v>
      </c>
      <c r="H12" s="34">
        <f t="shared" si="0"/>
        <v>4.5045045045044585E-3</v>
      </c>
      <c r="I12" s="35">
        <v>224000</v>
      </c>
      <c r="J12" s="34">
        <f t="shared" si="0"/>
        <v>4.484304932735439E-3</v>
      </c>
      <c r="K12" s="15" t="s">
        <v>46</v>
      </c>
    </row>
    <row r="13" spans="1:11" s="4" customFormat="1" ht="31.5" x14ac:dyDescent="0.25">
      <c r="A13" s="3" t="s">
        <v>15</v>
      </c>
      <c r="B13" s="35">
        <v>-195.25907000000001</v>
      </c>
      <c r="C13" s="35">
        <v>-377.94307000000003</v>
      </c>
      <c r="D13" s="34">
        <f t="shared" si="1"/>
        <v>0.93559802369231826</v>
      </c>
      <c r="E13" s="35">
        <v>0</v>
      </c>
      <c r="F13" s="34">
        <f t="shared" si="2"/>
        <v>-1</v>
      </c>
      <c r="G13" s="35">
        <v>0</v>
      </c>
      <c r="H13" s="34" t="str">
        <f t="shared" si="0"/>
        <v/>
      </c>
      <c r="I13" s="35">
        <v>0</v>
      </c>
      <c r="J13" s="34" t="str">
        <f t="shared" si="0"/>
        <v/>
      </c>
      <c r="K13" s="15" t="s">
        <v>45</v>
      </c>
    </row>
    <row r="14" spans="1:11" s="4" customFormat="1" ht="31.5" x14ac:dyDescent="0.25">
      <c r="A14" s="3" t="s">
        <v>11</v>
      </c>
      <c r="B14" s="35">
        <v>7785.8256199999996</v>
      </c>
      <c r="C14" s="35">
        <v>26387.981309999999</v>
      </c>
      <c r="D14" s="34">
        <f t="shared" si="1"/>
        <v>2.3892335377015548</v>
      </c>
      <c r="E14" s="35">
        <v>0</v>
      </c>
      <c r="F14" s="34">
        <f t="shared" si="2"/>
        <v>-1</v>
      </c>
      <c r="G14" s="35">
        <v>3199</v>
      </c>
      <c r="H14" s="34" t="str">
        <f t="shared" si="0"/>
        <v/>
      </c>
      <c r="I14" s="35">
        <v>6405</v>
      </c>
      <c r="J14" s="34">
        <f t="shared" si="0"/>
        <v>1.0021881838074398</v>
      </c>
      <c r="K14" s="20" t="s">
        <v>60</v>
      </c>
    </row>
    <row r="15" spans="1:11" s="4" customFormat="1" ht="31.5" x14ac:dyDescent="0.25">
      <c r="A15" s="3" t="s">
        <v>16</v>
      </c>
      <c r="B15" s="35">
        <v>20913.992590000002</v>
      </c>
      <c r="C15" s="35">
        <v>12858.491704</v>
      </c>
      <c r="D15" s="34">
        <f t="shared" si="1"/>
        <v>-0.38517279048151376</v>
      </c>
      <c r="E15" s="35">
        <v>15912</v>
      </c>
      <c r="F15" s="34">
        <f t="shared" si="2"/>
        <v>0.23747017661878012</v>
      </c>
      <c r="G15" s="35">
        <v>16230</v>
      </c>
      <c r="H15" s="34">
        <f t="shared" si="0"/>
        <v>1.9984917043740502E-2</v>
      </c>
      <c r="I15" s="35">
        <v>16354</v>
      </c>
      <c r="J15" s="34">
        <f t="shared" si="0"/>
        <v>7.6401725200245796E-3</v>
      </c>
      <c r="K15" s="15" t="s">
        <v>46</v>
      </c>
    </row>
    <row r="16" spans="1:11" s="2" customFormat="1" x14ac:dyDescent="0.25">
      <c r="A16" s="8" t="s">
        <v>4</v>
      </c>
      <c r="B16" s="28">
        <f>B17</f>
        <v>13456.716119999999</v>
      </c>
      <c r="C16" s="28">
        <f t="shared" ref="C16:I16" si="5">C17</f>
        <v>38455.461450000003</v>
      </c>
      <c r="D16" s="33">
        <f t="shared" si="1"/>
        <v>1.8577151443988407</v>
      </c>
      <c r="E16" s="28">
        <f>E17</f>
        <v>8965</v>
      </c>
      <c r="F16" s="33">
        <f t="shared" si="2"/>
        <v>-0.76687316542394535</v>
      </c>
      <c r="G16" s="28">
        <f t="shared" si="5"/>
        <v>9144</v>
      </c>
      <c r="H16" s="33">
        <f t="shared" si="0"/>
        <v>1.9966536530953816E-2</v>
      </c>
      <c r="I16" s="28">
        <f t="shared" si="5"/>
        <v>9326</v>
      </c>
      <c r="J16" s="33">
        <f t="shared" si="0"/>
        <v>1.9903762029746197E-2</v>
      </c>
      <c r="K16" s="39" t="s">
        <v>35</v>
      </c>
    </row>
    <row r="17" spans="1:12" s="4" customFormat="1" ht="47.25" x14ac:dyDescent="0.25">
      <c r="A17" s="3" t="s">
        <v>5</v>
      </c>
      <c r="B17" s="35">
        <v>13456.716119999999</v>
      </c>
      <c r="C17" s="35">
        <v>38455.461450000003</v>
      </c>
      <c r="D17" s="34">
        <f t="shared" si="1"/>
        <v>1.8577151443988407</v>
      </c>
      <c r="E17" s="35">
        <v>8965</v>
      </c>
      <c r="F17" s="34">
        <f t="shared" si="2"/>
        <v>-0.76687316542394535</v>
      </c>
      <c r="G17" s="35">
        <v>9144</v>
      </c>
      <c r="H17" s="34">
        <f t="shared" si="0"/>
        <v>1.9966536530953816E-2</v>
      </c>
      <c r="I17" s="35">
        <v>9326</v>
      </c>
      <c r="J17" s="34">
        <f t="shared" si="0"/>
        <v>1.9903762029746197E-2</v>
      </c>
      <c r="K17" s="30" t="s">
        <v>65</v>
      </c>
    </row>
    <row r="18" spans="1:12" s="2" customFormat="1" ht="47.25" x14ac:dyDescent="0.25">
      <c r="A18" s="8" t="s">
        <v>6</v>
      </c>
      <c r="B18" s="28">
        <f>B19</f>
        <v>4246.7563200000004</v>
      </c>
      <c r="C18" s="28">
        <f t="shared" ref="C18:I18" si="6">C19</f>
        <v>2862.0522700000001</v>
      </c>
      <c r="D18" s="28">
        <f t="shared" si="1"/>
        <v>-0.32606157397794844</v>
      </c>
      <c r="E18" s="28">
        <f t="shared" si="6"/>
        <v>2675</v>
      </c>
      <c r="F18" s="28">
        <f t="shared" si="2"/>
        <v>-6.5355993655559663E-2</v>
      </c>
      <c r="G18" s="28">
        <f t="shared" si="6"/>
        <v>3457</v>
      </c>
      <c r="H18" s="28">
        <f t="shared" si="0"/>
        <v>0.29233644859813079</v>
      </c>
      <c r="I18" s="28">
        <f t="shared" si="6"/>
        <v>3468</v>
      </c>
      <c r="J18" s="28">
        <f t="shared" si="0"/>
        <v>3.1819496673415326E-3</v>
      </c>
      <c r="K18" s="13"/>
    </row>
    <row r="19" spans="1:12" s="4" customFormat="1" x14ac:dyDescent="0.25">
      <c r="A19" s="3" t="s">
        <v>37</v>
      </c>
      <c r="B19" s="35">
        <v>4246.7563200000004</v>
      </c>
      <c r="C19" s="35">
        <v>2862.0522700000001</v>
      </c>
      <c r="D19" s="34">
        <f t="shared" si="1"/>
        <v>-0.32606157397794844</v>
      </c>
      <c r="E19" s="35">
        <v>2675</v>
      </c>
      <c r="F19" s="34">
        <f t="shared" si="2"/>
        <v>-6.5355993655559663E-2</v>
      </c>
      <c r="G19" s="35">
        <v>3457</v>
      </c>
      <c r="H19" s="34">
        <f t="shared" si="0"/>
        <v>0.29233644859813079</v>
      </c>
      <c r="I19" s="35">
        <v>3468</v>
      </c>
      <c r="J19" s="34">
        <f t="shared" si="0"/>
        <v>3.1819496673415326E-3</v>
      </c>
      <c r="K19" s="15" t="s">
        <v>47</v>
      </c>
    </row>
    <row r="20" spans="1:12" s="2" customFormat="1" ht="30.75" customHeight="1" x14ac:dyDescent="0.25">
      <c r="A20" s="8" t="s">
        <v>7</v>
      </c>
      <c r="B20" s="28">
        <f>B21+B22</f>
        <v>11679.7858</v>
      </c>
      <c r="C20" s="28">
        <f t="shared" ref="C20:I20" si="7">C21+C22</f>
        <v>10436.02159</v>
      </c>
      <c r="D20" s="28">
        <f t="shared" si="1"/>
        <v>-0.10648861471414994</v>
      </c>
      <c r="E20" s="28">
        <f t="shared" si="7"/>
        <v>11566</v>
      </c>
      <c r="F20" s="28">
        <f t="shared" si="2"/>
        <v>0.10827674130942455</v>
      </c>
      <c r="G20" s="28">
        <f t="shared" si="7"/>
        <v>12326</v>
      </c>
      <c r="H20" s="28">
        <f t="shared" si="0"/>
        <v>6.5709839183814678E-2</v>
      </c>
      <c r="I20" s="28">
        <f t="shared" si="7"/>
        <v>12547</v>
      </c>
      <c r="J20" s="33">
        <f t="shared" si="0"/>
        <v>1.7929579750121771E-2</v>
      </c>
      <c r="K20" s="37"/>
    </row>
    <row r="21" spans="1:12" s="2" customFormat="1" ht="47.25" x14ac:dyDescent="0.25">
      <c r="A21" s="3" t="s">
        <v>38</v>
      </c>
      <c r="B21" s="35">
        <v>11674.7858</v>
      </c>
      <c r="C21" s="35">
        <v>10431.02159</v>
      </c>
      <c r="D21" s="34">
        <f t="shared" si="1"/>
        <v>-0.10653422095332998</v>
      </c>
      <c r="E21" s="35">
        <v>11566</v>
      </c>
      <c r="F21" s="34">
        <f>IFERROR(E21/C21-1,"")</f>
        <v>0.10880798205691367</v>
      </c>
      <c r="G21" s="35">
        <v>12326</v>
      </c>
      <c r="H21" s="34">
        <f t="shared" si="0"/>
        <v>6.5709839183814678E-2</v>
      </c>
      <c r="I21" s="35">
        <v>12547</v>
      </c>
      <c r="J21" s="34">
        <f t="shared" si="0"/>
        <v>1.7929579750121771E-2</v>
      </c>
      <c r="K21" s="9" t="s">
        <v>61</v>
      </c>
      <c r="L21" s="22"/>
    </row>
    <row r="22" spans="1:12" s="2" customFormat="1" ht="47.25" x14ac:dyDescent="0.25">
      <c r="A22" s="3" t="s">
        <v>63</v>
      </c>
      <c r="B22" s="26">
        <v>5</v>
      </c>
      <c r="C22" s="26">
        <v>5</v>
      </c>
      <c r="D22" s="33">
        <f t="shared" si="1"/>
        <v>0</v>
      </c>
      <c r="E22" s="26">
        <v>0</v>
      </c>
      <c r="F22" s="33">
        <f t="shared" si="2"/>
        <v>-1</v>
      </c>
      <c r="G22" s="26">
        <v>0</v>
      </c>
      <c r="H22" s="33" t="str">
        <f t="shared" si="0"/>
        <v/>
      </c>
      <c r="I22" s="26">
        <v>0</v>
      </c>
      <c r="J22" s="33" t="str">
        <f t="shared" si="0"/>
        <v/>
      </c>
      <c r="K22" s="9" t="s">
        <v>62</v>
      </c>
      <c r="L22" s="22"/>
    </row>
    <row r="23" spans="1:12" s="2" customFormat="1" ht="60.75" customHeight="1" x14ac:dyDescent="0.25">
      <c r="A23" s="8" t="s">
        <v>17</v>
      </c>
      <c r="B23" s="28">
        <f>B24+B25+B26+B27</f>
        <v>84033.570020000014</v>
      </c>
      <c r="C23" s="28">
        <f t="shared" ref="C23:I23" si="8">C24+C25+C26+C27</f>
        <v>70991.215949300007</v>
      </c>
      <c r="D23" s="28">
        <f t="shared" si="1"/>
        <v>-0.15520409364490795</v>
      </c>
      <c r="E23" s="28">
        <f t="shared" si="8"/>
        <v>72596</v>
      </c>
      <c r="F23" s="28">
        <f t="shared" si="2"/>
        <v>2.2605388980040608E-2</v>
      </c>
      <c r="G23" s="28">
        <f t="shared" si="8"/>
        <v>72590</v>
      </c>
      <c r="H23" s="28">
        <f t="shared" si="0"/>
        <v>-8.2649181773142288E-5</v>
      </c>
      <c r="I23" s="28">
        <f t="shared" si="8"/>
        <v>72856</v>
      </c>
      <c r="J23" s="33">
        <f t="shared" si="0"/>
        <v>3.6644165863066736E-3</v>
      </c>
      <c r="K23" s="38" t="s">
        <v>35</v>
      </c>
      <c r="L23" s="22"/>
    </row>
    <row r="24" spans="1:12" s="4" customFormat="1" ht="110.25" x14ac:dyDescent="0.25">
      <c r="A24" s="3" t="s">
        <v>39</v>
      </c>
      <c r="B24" s="35">
        <v>81065.146800000017</v>
      </c>
      <c r="C24" s="35">
        <v>68510.070179300004</v>
      </c>
      <c r="D24" s="34">
        <f t="shared" si="1"/>
        <v>-0.15487638172882467</v>
      </c>
      <c r="E24" s="35">
        <v>70692</v>
      </c>
      <c r="F24" s="34">
        <f t="shared" si="2"/>
        <v>3.1848308066092956E-2</v>
      </c>
      <c r="G24" s="35">
        <v>70686</v>
      </c>
      <c r="H24" s="34">
        <f t="shared" si="0"/>
        <v>-8.4875233406944695E-5</v>
      </c>
      <c r="I24" s="35">
        <v>70952</v>
      </c>
      <c r="J24" s="34">
        <f t="shared" si="0"/>
        <v>3.7631214101803145E-3</v>
      </c>
      <c r="K24" s="9"/>
    </row>
    <row r="25" spans="1:12" s="4" customFormat="1" ht="47.25" x14ac:dyDescent="0.25">
      <c r="A25" s="3" t="s">
        <v>40</v>
      </c>
      <c r="B25" s="35"/>
      <c r="C25" s="35"/>
      <c r="D25" s="34" t="str">
        <f t="shared" si="1"/>
        <v/>
      </c>
      <c r="E25" s="35"/>
      <c r="F25" s="34" t="str">
        <f t="shared" si="2"/>
        <v/>
      </c>
      <c r="G25" s="35"/>
      <c r="H25" s="34" t="str">
        <f t="shared" si="0"/>
        <v/>
      </c>
      <c r="I25" s="35"/>
      <c r="J25" s="34" t="str">
        <f t="shared" si="0"/>
        <v/>
      </c>
      <c r="K25" s="9"/>
    </row>
    <row r="26" spans="1:12" s="4" customFormat="1" ht="31.5" x14ac:dyDescent="0.25">
      <c r="A26" s="3" t="s">
        <v>18</v>
      </c>
      <c r="B26" s="35">
        <v>194.18117999999998</v>
      </c>
      <c r="C26" s="35">
        <v>373.18534000000005</v>
      </c>
      <c r="D26" s="34">
        <f t="shared" si="1"/>
        <v>0.92184093226748387</v>
      </c>
      <c r="E26" s="35">
        <v>0</v>
      </c>
      <c r="F26" s="34">
        <f t="shared" si="2"/>
        <v>-1</v>
      </c>
      <c r="G26" s="35">
        <v>0</v>
      </c>
      <c r="H26" s="34" t="str">
        <f t="shared" si="0"/>
        <v/>
      </c>
      <c r="I26" s="35">
        <v>0</v>
      </c>
      <c r="J26" s="34" t="str">
        <f t="shared" si="0"/>
        <v/>
      </c>
      <c r="K26" s="9"/>
    </row>
    <row r="27" spans="1:12" s="4" customFormat="1" ht="94.5" x14ac:dyDescent="0.25">
      <c r="A27" s="3" t="s">
        <v>19</v>
      </c>
      <c r="B27" s="35">
        <v>2774.2420400000001</v>
      </c>
      <c r="C27" s="35">
        <v>2107.9604300000001</v>
      </c>
      <c r="D27" s="34">
        <f t="shared" si="1"/>
        <v>-0.24016708001440279</v>
      </c>
      <c r="E27" s="35">
        <v>1904</v>
      </c>
      <c r="F27" s="34">
        <f t="shared" si="2"/>
        <v>-9.6757238464860618E-2</v>
      </c>
      <c r="G27" s="35">
        <v>1904</v>
      </c>
      <c r="H27" s="34">
        <f t="shared" si="0"/>
        <v>0</v>
      </c>
      <c r="I27" s="35">
        <v>1904</v>
      </c>
      <c r="J27" s="34">
        <f t="shared" si="0"/>
        <v>0</v>
      </c>
      <c r="K27" s="15" t="s">
        <v>48</v>
      </c>
    </row>
    <row r="28" spans="1:12" s="2" customFormat="1" ht="31.5" x14ac:dyDescent="0.25">
      <c r="A28" s="8" t="s">
        <v>8</v>
      </c>
      <c r="B28" s="28">
        <f>B29</f>
        <v>3411.9349700000002</v>
      </c>
      <c r="C28" s="28">
        <f t="shared" ref="C28:I28" si="9">C29</f>
        <v>5010.8799179999996</v>
      </c>
      <c r="D28" s="28">
        <f t="shared" si="1"/>
        <v>0.46863289073765646</v>
      </c>
      <c r="E28" s="28">
        <f t="shared" si="9"/>
        <v>3900</v>
      </c>
      <c r="F28" s="28">
        <f t="shared" si="2"/>
        <v>-0.22169358200133982</v>
      </c>
      <c r="G28" s="28">
        <f t="shared" si="9"/>
        <v>3900</v>
      </c>
      <c r="H28" s="28">
        <f t="shared" si="0"/>
        <v>0</v>
      </c>
      <c r="I28" s="28">
        <f t="shared" si="9"/>
        <v>3900</v>
      </c>
      <c r="J28" s="28">
        <f t="shared" si="0"/>
        <v>0</v>
      </c>
      <c r="K28" s="37"/>
    </row>
    <row r="29" spans="1:12" s="4" customFormat="1" ht="31.5" x14ac:dyDescent="0.25">
      <c r="A29" s="3" t="s">
        <v>41</v>
      </c>
      <c r="B29" s="35">
        <v>3411.9349700000002</v>
      </c>
      <c r="C29" s="35">
        <v>5010.8799179999996</v>
      </c>
      <c r="D29" s="34">
        <f t="shared" si="1"/>
        <v>0.46863289073765646</v>
      </c>
      <c r="E29" s="35">
        <v>3900</v>
      </c>
      <c r="F29" s="34">
        <f t="shared" si="2"/>
        <v>-0.22169358200133982</v>
      </c>
      <c r="G29" s="35">
        <v>3900</v>
      </c>
      <c r="H29" s="34">
        <f t="shared" si="0"/>
        <v>0</v>
      </c>
      <c r="I29" s="35">
        <v>3900</v>
      </c>
      <c r="J29" s="34">
        <f t="shared" si="0"/>
        <v>0</v>
      </c>
      <c r="K29" s="15" t="s">
        <v>47</v>
      </c>
    </row>
    <row r="30" spans="1:12" s="2" customFormat="1" ht="53.45" customHeight="1" x14ac:dyDescent="0.25">
      <c r="A30" s="8" t="s">
        <v>20</v>
      </c>
      <c r="B30" s="28">
        <f>B31</f>
        <v>2492.9153800000004</v>
      </c>
      <c r="C30" s="28">
        <f t="shared" ref="C30:I30" si="10">C31</f>
        <v>7595.1506900000004</v>
      </c>
      <c r="D30" s="28">
        <f t="shared" si="1"/>
        <v>2.0466941441068887</v>
      </c>
      <c r="E30" s="28">
        <f t="shared" si="10"/>
        <v>500</v>
      </c>
      <c r="F30" s="28">
        <f t="shared" si="2"/>
        <v>-0.93416852141481344</v>
      </c>
      <c r="G30" s="28">
        <f t="shared" si="10"/>
        <v>560</v>
      </c>
      <c r="H30" s="28">
        <f t="shared" si="0"/>
        <v>0.12000000000000011</v>
      </c>
      <c r="I30" s="28">
        <f t="shared" si="10"/>
        <v>560</v>
      </c>
      <c r="J30" s="28">
        <f t="shared" si="0"/>
        <v>0</v>
      </c>
      <c r="K30" s="37"/>
    </row>
    <row r="31" spans="1:12" s="4" customFormat="1" x14ac:dyDescent="0.25">
      <c r="A31" s="3" t="s">
        <v>42</v>
      </c>
      <c r="B31" s="35">
        <v>2492.9153800000004</v>
      </c>
      <c r="C31" s="35">
        <v>7595.1506900000004</v>
      </c>
      <c r="D31" s="34">
        <f t="shared" si="1"/>
        <v>2.0466941441068887</v>
      </c>
      <c r="E31" s="35">
        <v>500</v>
      </c>
      <c r="F31" s="34">
        <f t="shared" si="2"/>
        <v>-0.93416852141481344</v>
      </c>
      <c r="G31" s="35">
        <v>560</v>
      </c>
      <c r="H31" s="34">
        <f t="shared" si="0"/>
        <v>0.12000000000000011</v>
      </c>
      <c r="I31" s="35">
        <v>560</v>
      </c>
      <c r="J31" s="34">
        <f t="shared" si="0"/>
        <v>0</v>
      </c>
      <c r="K31" s="30" t="s">
        <v>64</v>
      </c>
    </row>
    <row r="32" spans="1:12" s="2" customFormat="1" ht="42.75" customHeight="1" x14ac:dyDescent="0.25">
      <c r="A32" s="8" t="s">
        <v>21</v>
      </c>
      <c r="B32" s="28">
        <f>B33+B34+B35</f>
        <v>16550.072909999999</v>
      </c>
      <c r="C32" s="28">
        <f t="shared" ref="C32:I32" si="11">C33+C34+C35</f>
        <v>10329.78239</v>
      </c>
      <c r="D32" s="28">
        <f t="shared" si="1"/>
        <v>-0.37584671401909853</v>
      </c>
      <c r="E32" s="28">
        <f t="shared" si="11"/>
        <v>9123</v>
      </c>
      <c r="F32" s="28">
        <f t="shared" si="2"/>
        <v>-0.11682553847099975</v>
      </c>
      <c r="G32" s="28">
        <f t="shared" si="11"/>
        <v>9142</v>
      </c>
      <c r="H32" s="28">
        <f t="shared" si="0"/>
        <v>2.0826482516715927E-3</v>
      </c>
      <c r="I32" s="28">
        <f t="shared" si="11"/>
        <v>9162</v>
      </c>
      <c r="J32" s="28">
        <f t="shared" si="0"/>
        <v>2.1877050973528878E-3</v>
      </c>
      <c r="K32" s="38" t="s">
        <v>35</v>
      </c>
    </row>
    <row r="33" spans="1:12" s="4" customFormat="1" ht="96" customHeight="1" x14ac:dyDescent="0.25">
      <c r="A33" s="3" t="s">
        <v>22</v>
      </c>
      <c r="B33" s="35">
        <v>10898.21904</v>
      </c>
      <c r="C33" s="35">
        <v>7296.2547300000006</v>
      </c>
      <c r="D33" s="34">
        <f t="shared" si="1"/>
        <v>-0.330509443495274</v>
      </c>
      <c r="E33" s="35">
        <v>6100</v>
      </c>
      <c r="F33" s="34">
        <f>IFERROR(E33/C33-1,"")</f>
        <v>-0.16395462799309368</v>
      </c>
      <c r="G33" s="35">
        <v>6100</v>
      </c>
      <c r="H33" s="34">
        <f t="shared" si="0"/>
        <v>0</v>
      </c>
      <c r="I33" s="35">
        <v>6100</v>
      </c>
      <c r="J33" s="34">
        <f t="shared" si="0"/>
        <v>0</v>
      </c>
      <c r="K33" s="9" t="s">
        <v>66</v>
      </c>
    </row>
    <row r="34" spans="1:12" s="4" customFormat="1" ht="51.75" customHeight="1" x14ac:dyDescent="0.25">
      <c r="A34" s="3" t="s">
        <v>23</v>
      </c>
      <c r="B34" s="35">
        <v>3633.09663</v>
      </c>
      <c r="C34" s="35">
        <v>2604.3274099999999</v>
      </c>
      <c r="D34" s="34">
        <f t="shared" si="1"/>
        <v>-0.2831659393546051</v>
      </c>
      <c r="E34" s="35">
        <v>3023</v>
      </c>
      <c r="F34" s="34">
        <f>IFERROR(E34/C34-1,"")</f>
        <v>0.16076035155656565</v>
      </c>
      <c r="G34" s="35">
        <v>3042</v>
      </c>
      <c r="H34" s="34">
        <f t="shared" si="0"/>
        <v>6.2851472047635859E-3</v>
      </c>
      <c r="I34" s="35">
        <v>3062</v>
      </c>
      <c r="J34" s="34">
        <f t="shared" si="0"/>
        <v>6.5746219592373034E-3</v>
      </c>
      <c r="K34" s="40" t="s">
        <v>47</v>
      </c>
    </row>
    <row r="35" spans="1:12" s="4" customFormat="1" ht="82.5" customHeight="1" x14ac:dyDescent="0.25">
      <c r="A35" s="3" t="s">
        <v>43</v>
      </c>
      <c r="B35" s="35">
        <v>2018.7572400000001</v>
      </c>
      <c r="C35" s="35">
        <v>429.20024999999998</v>
      </c>
      <c r="D35" s="34">
        <f t="shared" si="1"/>
        <v>-0.78739382750151776</v>
      </c>
      <c r="E35" s="35">
        <v>0</v>
      </c>
      <c r="F35" s="34">
        <f t="shared" si="2"/>
        <v>-1</v>
      </c>
      <c r="G35" s="35">
        <v>0</v>
      </c>
      <c r="H35" s="34" t="str">
        <f t="shared" si="0"/>
        <v/>
      </c>
      <c r="I35" s="35">
        <v>0</v>
      </c>
      <c r="J35" s="34" t="str">
        <f t="shared" si="0"/>
        <v/>
      </c>
      <c r="K35" s="40" t="s">
        <v>47</v>
      </c>
    </row>
    <row r="36" spans="1:12" s="2" customFormat="1" ht="40.9" customHeight="1" x14ac:dyDescent="0.25">
      <c r="A36" s="8" t="s">
        <v>9</v>
      </c>
      <c r="B36" s="28">
        <v>6926.0757000000021</v>
      </c>
      <c r="C36" s="28">
        <v>1936.2291600000003</v>
      </c>
      <c r="D36" s="33">
        <f t="shared" si="1"/>
        <v>-0.7204435464082497</v>
      </c>
      <c r="E36" s="28">
        <v>1860</v>
      </c>
      <c r="F36" s="33">
        <f t="shared" si="2"/>
        <v>-3.9369905987781117E-2</v>
      </c>
      <c r="G36" s="28">
        <v>1860</v>
      </c>
      <c r="H36" s="33">
        <f t="shared" si="0"/>
        <v>0</v>
      </c>
      <c r="I36" s="28">
        <v>1860</v>
      </c>
      <c r="J36" s="33">
        <f t="shared" si="0"/>
        <v>0</v>
      </c>
      <c r="K36" s="30"/>
    </row>
    <row r="37" spans="1:12" s="2" customFormat="1" ht="45.75" customHeight="1" x14ac:dyDescent="0.25">
      <c r="A37" s="8" t="s">
        <v>10</v>
      </c>
      <c r="B37" s="28">
        <v>1056.22903</v>
      </c>
      <c r="C37" s="28">
        <v>1269.87429</v>
      </c>
      <c r="D37" s="33">
        <f t="shared" si="1"/>
        <v>0.20227171752702167</v>
      </c>
      <c r="E37" s="28">
        <v>0</v>
      </c>
      <c r="F37" s="33">
        <f t="shared" si="2"/>
        <v>-1</v>
      </c>
      <c r="G37" s="28">
        <v>0</v>
      </c>
      <c r="H37" s="33" t="str">
        <f t="shared" si="0"/>
        <v/>
      </c>
      <c r="I37" s="28">
        <v>0</v>
      </c>
      <c r="J37" s="33" t="str">
        <f t="shared" si="0"/>
        <v/>
      </c>
      <c r="K37" s="41" t="s">
        <v>50</v>
      </c>
    </row>
    <row r="38" spans="1:12" s="2" customFormat="1" x14ac:dyDescent="0.25">
      <c r="A38" s="13" t="s">
        <v>24</v>
      </c>
      <c r="B38" s="28">
        <f>B39+B41+B42+B43+B40</f>
        <v>1323885.6966899999</v>
      </c>
      <c r="C38" s="28">
        <f>C39+C41+C42+C43+C40</f>
        <v>1459848.94933</v>
      </c>
      <c r="D38" s="33">
        <f t="shared" si="1"/>
        <v>0.10270014471788436</v>
      </c>
      <c r="E38" s="28">
        <v>1539855.2899000004</v>
      </c>
      <c r="F38" s="33">
        <f t="shared" si="2"/>
        <v>5.4804533446230597E-2</v>
      </c>
      <c r="G38" s="28">
        <v>1429446.3827599997</v>
      </c>
      <c r="H38" s="33"/>
      <c r="I38" s="28">
        <v>1409624.7980899999</v>
      </c>
      <c r="J38" s="33">
        <f t="shared" si="0"/>
        <v>-1.3866616411122745E-2</v>
      </c>
      <c r="K38" s="42" t="s">
        <v>25</v>
      </c>
      <c r="L38" s="14"/>
    </row>
    <row r="39" spans="1:12" s="4" customFormat="1" ht="33.75" customHeight="1" x14ac:dyDescent="0.25">
      <c r="A39" s="15" t="s">
        <v>27</v>
      </c>
      <c r="B39" s="35">
        <v>1336523.46948</v>
      </c>
      <c r="C39" s="35">
        <v>1461198.6969300001</v>
      </c>
      <c r="D39" s="34">
        <f t="shared" si="1"/>
        <v>9.3283230932343697E-2</v>
      </c>
      <c r="E39" s="35">
        <v>1539855.3</v>
      </c>
      <c r="F39" s="36">
        <f t="shared" si="2"/>
        <v>5.383018971701703E-2</v>
      </c>
      <c r="G39" s="29">
        <v>1429446.4</v>
      </c>
      <c r="H39" s="34">
        <f>IFERROR(I39/E39-1,"")</f>
        <v>-8.4573206326594486E-2</v>
      </c>
      <c r="I39" s="35">
        <v>1409624.8</v>
      </c>
      <c r="J39" s="34" t="str">
        <f>IFERROR(#REF!/I39-1,"")</f>
        <v/>
      </c>
      <c r="K39" s="9" t="s">
        <v>49</v>
      </c>
      <c r="L39" s="16"/>
    </row>
    <row r="40" spans="1:12" s="4" customFormat="1" ht="33.75" customHeight="1" x14ac:dyDescent="0.25">
      <c r="A40" s="17" t="s">
        <v>58</v>
      </c>
      <c r="B40" s="35">
        <v>0</v>
      </c>
      <c r="C40" s="35">
        <v>1570.6543899999999</v>
      </c>
      <c r="D40" s="34" t="str">
        <f t="shared" si="1"/>
        <v/>
      </c>
      <c r="E40" s="35">
        <v>0</v>
      </c>
      <c r="F40" s="34">
        <f t="shared" si="2"/>
        <v>-1</v>
      </c>
      <c r="G40" s="35">
        <v>0</v>
      </c>
      <c r="H40" s="34"/>
      <c r="I40" s="35">
        <v>0</v>
      </c>
      <c r="J40" s="34" t="str">
        <f t="shared" si="0"/>
        <v/>
      </c>
      <c r="K40" s="9"/>
      <c r="L40" s="16"/>
    </row>
    <row r="41" spans="1:12" s="4" customFormat="1" ht="37.5" customHeight="1" x14ac:dyDescent="0.25">
      <c r="A41" s="17" t="s">
        <v>28</v>
      </c>
      <c r="B41" s="35">
        <v>52.247</v>
      </c>
      <c r="C41" s="35">
        <v>80</v>
      </c>
      <c r="D41" s="34">
        <f t="shared" si="1"/>
        <v>0.53118839359197656</v>
      </c>
      <c r="E41" s="35">
        <v>0</v>
      </c>
      <c r="F41" s="34">
        <f t="shared" si="2"/>
        <v>-1</v>
      </c>
      <c r="G41" s="35">
        <v>0</v>
      </c>
      <c r="H41" s="34"/>
      <c r="I41" s="35">
        <v>0</v>
      </c>
      <c r="J41" s="34" t="str">
        <f t="shared" si="0"/>
        <v/>
      </c>
      <c r="K41" s="43" t="s">
        <v>35</v>
      </c>
      <c r="L41" s="18"/>
    </row>
    <row r="42" spans="1:12" s="4" customFormat="1" ht="64.5" customHeight="1" x14ac:dyDescent="0.25">
      <c r="A42" s="17" t="s">
        <v>29</v>
      </c>
      <c r="B42" s="35">
        <v>470.84472999999997</v>
      </c>
      <c r="C42" s="35">
        <v>13126.436850000002</v>
      </c>
      <c r="D42" s="34">
        <f t="shared" si="1"/>
        <v>26.878483104185964</v>
      </c>
      <c r="E42" s="35">
        <v>13126.436850000002</v>
      </c>
      <c r="F42" s="34">
        <f t="shared" si="2"/>
        <v>0</v>
      </c>
      <c r="G42" s="35">
        <v>0</v>
      </c>
      <c r="H42" s="34">
        <f t="shared" si="0"/>
        <v>-1</v>
      </c>
      <c r="I42" s="35">
        <v>0</v>
      </c>
      <c r="J42" s="34" t="str">
        <f t="shared" si="0"/>
        <v/>
      </c>
      <c r="K42" s="43" t="s">
        <v>35</v>
      </c>
      <c r="L42" s="18"/>
    </row>
    <row r="43" spans="1:12" s="4" customFormat="1" ht="51" customHeight="1" x14ac:dyDescent="0.25">
      <c r="A43" s="19" t="s">
        <v>44</v>
      </c>
      <c r="B43" s="35">
        <v>-13160.864519999999</v>
      </c>
      <c r="C43" s="35">
        <v>-16126.838839999999</v>
      </c>
      <c r="D43" s="34">
        <f t="shared" si="1"/>
        <v>0.22536318305630565</v>
      </c>
      <c r="E43" s="35">
        <v>-16126.838839999999</v>
      </c>
      <c r="F43" s="34">
        <f t="shared" si="2"/>
        <v>0</v>
      </c>
      <c r="G43" s="35">
        <v>0</v>
      </c>
      <c r="H43" s="34">
        <f t="shared" si="0"/>
        <v>-1</v>
      </c>
      <c r="I43" s="35">
        <v>0</v>
      </c>
      <c r="J43" s="34" t="str">
        <f t="shared" si="0"/>
        <v/>
      </c>
      <c r="K43" s="43" t="s">
        <v>35</v>
      </c>
      <c r="L43" s="18"/>
    </row>
    <row r="44" spans="1:12" x14ac:dyDescent="0.25">
      <c r="A44" s="10" t="s">
        <v>26</v>
      </c>
      <c r="B44" s="32">
        <f>B38+B6</f>
        <v>2136827.3881199998</v>
      </c>
      <c r="C44" s="32">
        <f>C38+C6</f>
        <v>2370223.8129256931</v>
      </c>
      <c r="D44" s="31">
        <f t="shared" si="1"/>
        <v>0.10922568013836509</v>
      </c>
      <c r="E44" s="32">
        <f>E38+E6</f>
        <v>2431755.2899002228</v>
      </c>
      <c r="F44" s="31">
        <f t="shared" si="2"/>
        <v>2.5960196939620594E-2</v>
      </c>
      <c r="G44" s="32">
        <f>G38+G6</f>
        <v>2368346.3827606663</v>
      </c>
      <c r="H44" s="31">
        <f t="shared" si="0"/>
        <v>-2.6075365149985208E-2</v>
      </c>
      <c r="I44" s="32">
        <f>I38+I6</f>
        <v>2371324.7980899997</v>
      </c>
      <c r="J44" s="31">
        <f t="shared" si="0"/>
        <v>1.2575927875302373E-3</v>
      </c>
      <c r="K44" s="38" t="s">
        <v>35</v>
      </c>
      <c r="L44" s="5"/>
    </row>
    <row r="45" spans="1:12" x14ac:dyDescent="0.25">
      <c r="K45" s="44"/>
    </row>
    <row r="46" spans="1:12" x14ac:dyDescent="0.25">
      <c r="A46" s="12" t="s">
        <v>30</v>
      </c>
    </row>
    <row r="47" spans="1:12" x14ac:dyDescent="0.25">
      <c r="A47" s="12" t="s">
        <v>31</v>
      </c>
    </row>
  </sheetData>
  <mergeCells count="1">
    <mergeCell ref="A2:K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Галяутдинов Ринат Рамилевич</dc:creator>
  <cp:lastModifiedBy>User</cp:lastModifiedBy>
  <cp:lastPrinted>2023-01-18T05:26:25Z</cp:lastPrinted>
  <dcterms:created xsi:type="dcterms:W3CDTF">2015-04-28T09:53:59Z</dcterms:created>
  <dcterms:modified xsi:type="dcterms:W3CDTF">2023-11-21T06:10:05Z</dcterms:modified>
</cp:coreProperties>
</file>