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\Исполнение консолидированного бюджета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F12" i="1"/>
  <c r="D12" i="1"/>
  <c r="F11" i="1"/>
  <c r="D11" i="1"/>
  <c r="F10" i="1"/>
  <c r="F6" i="1"/>
  <c r="D14" i="1" l="1"/>
  <c r="D10" i="1" l="1"/>
  <c r="F18" i="1"/>
  <c r="F17" i="1"/>
  <c r="D19" i="1"/>
  <c r="D18" i="1"/>
  <c r="D17" i="1"/>
  <c r="D6" i="1" l="1"/>
  <c r="C22" i="1" l="1"/>
  <c r="C21" i="1"/>
  <c r="C13" i="1"/>
  <c r="C12" i="1"/>
  <c r="C11" i="1"/>
  <c r="C10" i="1"/>
  <c r="C6" i="1"/>
  <c r="B22" i="1"/>
  <c r="B21" i="1"/>
  <c r="B13" i="1"/>
  <c r="B12" i="1"/>
  <c r="B11" i="1"/>
  <c r="B10" i="1"/>
  <c r="B6" i="1"/>
  <c r="C24" i="1" l="1"/>
  <c r="B24" i="1"/>
  <c r="G5" i="1"/>
  <c r="E17" i="1" l="1"/>
  <c r="G17" i="1"/>
  <c r="H17" i="1"/>
  <c r="H22" i="1" l="1"/>
  <c r="G22" i="1"/>
  <c r="H21" i="1"/>
  <c r="G21" i="1"/>
  <c r="H20" i="1"/>
  <c r="G20" i="1"/>
  <c r="H19" i="1"/>
  <c r="G19" i="1"/>
  <c r="H18" i="1"/>
  <c r="G18" i="1"/>
  <c r="H15" i="1"/>
  <c r="G15" i="1"/>
  <c r="H14" i="1"/>
  <c r="G14" i="1"/>
  <c r="G13" i="1"/>
  <c r="H12" i="1"/>
  <c r="G12" i="1"/>
  <c r="H11" i="1"/>
  <c r="G11" i="1"/>
  <c r="H10" i="1"/>
  <c r="G10" i="1"/>
  <c r="H9" i="1"/>
  <c r="G9" i="1"/>
  <c r="G8" i="1"/>
  <c r="H7" i="1"/>
  <c r="G7" i="1"/>
  <c r="H5" i="1"/>
  <c r="E5" i="1" l="1"/>
  <c r="E22" i="1"/>
  <c r="E21" i="1"/>
  <c r="E20" i="1"/>
  <c r="E19" i="1"/>
  <c r="E18" i="1"/>
  <c r="E15" i="1"/>
  <c r="E14" i="1"/>
  <c r="E13" i="1"/>
  <c r="E12" i="1"/>
  <c r="E11" i="1"/>
  <c r="E10" i="1"/>
  <c r="E9" i="1"/>
  <c r="E8" i="1"/>
  <c r="E7" i="1"/>
  <c r="E6" i="1"/>
  <c r="H6" i="1" l="1"/>
  <c r="G6" i="1"/>
  <c r="D24" i="1"/>
  <c r="F24" i="1"/>
  <c r="H24" i="1" s="1"/>
  <c r="G24" i="1" l="1"/>
  <c r="E24" i="1"/>
</calcChain>
</file>

<file path=xl/sharedStrings.xml><?xml version="1.0" encoding="utf-8"?>
<sst xmlns="http://schemas.openxmlformats.org/spreadsheetml/2006/main" count="31" uniqueCount="31">
  <si>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</si>
  <si>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</si>
  <si>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</si>
  <si>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</si>
  <si>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</si>
  <si>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</si>
  <si>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</si>
  <si>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</si>
  <si>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</si>
  <si>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</si>
  <si>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</si>
  <si>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</si>
  <si>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</si>
  <si>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</si>
  <si>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</si>
  <si>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</si>
  <si>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</si>
  <si>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</si>
  <si>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</si>
  <si>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</si>
  <si>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</si>
  <si>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</si>
  <si>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Текущий план на 1 квартал 2018 года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</si>
  <si>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</si>
  <si>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</si>
  <si>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2020 год</t>
  </si>
  <si>
    <t>Уточненный план  на  2021 год</t>
  </si>
  <si>
    <t>% испол-я уточненного плана за 2021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</si>
  <si>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2 квартал 2021 года в сравнении с  аналогичным периодом 2020 года</t>
  </si>
  <si>
    <t>Исполнено за 2 квартал 2021 года</t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</si>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</sst>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/>
    <xf numFmtId="4" fontId="0" fillId="0" borderId="1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5" fontId="9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5" fillId="0" borderId="1" xfId="0" applyFont="1" applyFill="1" applyBorder="1"/>
    <xf numFmtId="4" fontId="6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7" zoomScale="86" zoomScaleNormal="86" workbookViewId="0">
      <selection activeCell="F9" sqref="F9"/>
    </sheetView>
  </sheetViews>
  <sheetFormatPr defaultRowHeight="12.75" x14ac:dyDescent="0.2"/>
  <cols>
    <col min="1" max="1" width="53.6640625" style="8" customWidth="1"/>
    <col min="2" max="2" width="17.5" style="8" customWidth="1"/>
    <col min="3" max="3" width="15.1640625" style="8" customWidth="1"/>
    <col min="4" max="4" width="19.1640625" style="9" customWidth="1"/>
    <col min="5" max="5" width="8.6640625" style="9" hidden="1" customWidth="1"/>
    <col min="6" max="6" width="18.6640625" style="9" customWidth="1"/>
    <col min="7" max="7" width="15.5" style="10" customWidth="1"/>
    <col min="8" max="8" width="13.33203125" style="7" customWidth="1"/>
    <col min="9" max="9" width="12.1640625" style="7" bestFit="1" customWidth="1"/>
    <col min="10" max="16384" width="9.33203125" style="7"/>
  </cols>
  <sheetData>
    <row r="1" spans="1:8" x14ac:dyDescent="0.2">
      <c r="A1" s="6" t="s">
        <v>0</v>
      </c>
      <c r="B1" s="6"/>
      <c r="C1" s="6"/>
      <c r="D1" s="6"/>
      <c r="E1" s="6"/>
      <c r="F1" s="6"/>
      <c r="G1" s="6"/>
    </row>
    <row r="2" spans="1:8" ht="38.25" customHeight="1" x14ac:dyDescent="0.2">
      <c r="A2" s="6" t="s">
        <v>28</v>
      </c>
      <c r="B2" s="6"/>
      <c r="C2" s="6"/>
      <c r="D2" s="6"/>
      <c r="E2" s="6"/>
      <c r="F2" s="6"/>
      <c r="G2" s="6"/>
      <c r="H2" s="6"/>
    </row>
    <row r="3" spans="1:8" x14ac:dyDescent="0.2">
      <c r="A3" s="8" t="s">
        <v>1</v>
      </c>
    </row>
    <row r="4" spans="1:8" ht="78" customHeight="1" x14ac:dyDescent="0.2">
      <c r="A4" s="11" t="s">
        <v>2</v>
      </c>
      <c r="B4" s="12" t="s">
        <v>25</v>
      </c>
      <c r="C4" s="12" t="s">
        <v>30</v>
      </c>
      <c r="D4" s="12" t="s">
        <v>26</v>
      </c>
      <c r="E4" s="12" t="s">
        <v>22</v>
      </c>
      <c r="F4" s="12" t="s">
        <v>29</v>
      </c>
      <c r="G4" s="12" t="s">
        <v>27</v>
      </c>
      <c r="H4" s="13" t="s">
        <v>23</v>
      </c>
    </row>
    <row r="5" spans="1:8" ht="45" x14ac:dyDescent="0.25">
      <c r="A5" s="14" t="s">
        <v>3</v>
      </c>
      <c r="B5" s="2">
        <v>1209460.9532000001</v>
      </c>
      <c r="C5" s="15">
        <v>578682.14983999997</v>
      </c>
      <c r="D5" s="1">
        <v>1287480.22</v>
      </c>
      <c r="E5" s="2">
        <f>D5/4</f>
        <v>321870.05499999999</v>
      </c>
      <c r="F5" s="1">
        <v>653200.93000000005</v>
      </c>
      <c r="G5" s="16">
        <f>F5/D5*100</f>
        <v>50.734832260180283</v>
      </c>
      <c r="H5" s="17">
        <f>F5/C5*100</f>
        <v>112.87732482859612</v>
      </c>
    </row>
    <row r="6" spans="1:8" ht="60" x14ac:dyDescent="0.25">
      <c r="A6" s="14" t="s">
        <v>4</v>
      </c>
      <c r="B6" s="15">
        <f>99244-66395</f>
        <v>32849</v>
      </c>
      <c r="C6" s="15">
        <f>46246.56302-33934.2</f>
        <v>12312.363020000004</v>
      </c>
      <c r="D6" s="1">
        <f>98942-65752</f>
        <v>33190</v>
      </c>
      <c r="E6" s="3">
        <f t="shared" ref="E6:E24" si="0">D6/4</f>
        <v>8297.5</v>
      </c>
      <c r="F6" s="1">
        <f>48270.64-34018.2</f>
        <v>14252.440000000002</v>
      </c>
      <c r="G6" s="18">
        <f t="shared" ref="G6:G24" si="1">F6/D6*100</f>
        <v>42.941970473034054</v>
      </c>
      <c r="H6" s="19">
        <f t="shared" ref="H6:H24" si="2">F6/C6*100</f>
        <v>115.75714569858417</v>
      </c>
    </row>
    <row r="7" spans="1:8" ht="60" x14ac:dyDescent="0.25">
      <c r="A7" s="14" t="s">
        <v>5</v>
      </c>
      <c r="B7" s="20">
        <v>61779.3</v>
      </c>
      <c r="C7" s="20">
        <v>28329.5</v>
      </c>
      <c r="D7" s="1">
        <v>70662</v>
      </c>
      <c r="E7" s="4">
        <f t="shared" si="0"/>
        <v>17665.5</v>
      </c>
      <c r="F7" s="1">
        <v>35283.5</v>
      </c>
      <c r="G7" s="18">
        <f t="shared" si="1"/>
        <v>49.932778579717528</v>
      </c>
      <c r="H7" s="19">
        <f t="shared" si="2"/>
        <v>124.54685045623819</v>
      </c>
    </row>
    <row r="8" spans="1:8" ht="60" x14ac:dyDescent="0.25">
      <c r="A8" s="14" t="s">
        <v>6</v>
      </c>
      <c r="B8" s="20">
        <v>2300</v>
      </c>
      <c r="C8" s="20">
        <v>0</v>
      </c>
      <c r="D8" s="1">
        <v>2400</v>
      </c>
      <c r="E8" s="4">
        <f t="shared" si="0"/>
        <v>600</v>
      </c>
      <c r="F8" s="1"/>
      <c r="G8" s="18">
        <f t="shared" si="1"/>
        <v>0</v>
      </c>
      <c r="H8" s="19">
        <v>0</v>
      </c>
    </row>
    <row r="9" spans="1:8" ht="75" x14ac:dyDescent="0.25">
      <c r="A9" s="14" t="s">
        <v>7</v>
      </c>
      <c r="B9" s="20">
        <v>11063.5</v>
      </c>
      <c r="C9" s="20">
        <v>1412</v>
      </c>
      <c r="D9" s="1">
        <v>8699.2999999999993</v>
      </c>
      <c r="E9" s="4">
        <f t="shared" si="0"/>
        <v>2174.8249999999998</v>
      </c>
      <c r="F9" s="1">
        <v>2677.65</v>
      </c>
      <c r="G9" s="18">
        <f t="shared" si="1"/>
        <v>30.780062763670646</v>
      </c>
      <c r="H9" s="19">
        <f t="shared" si="2"/>
        <v>189.63526912181302</v>
      </c>
    </row>
    <row r="10" spans="1:8" ht="45" x14ac:dyDescent="0.25">
      <c r="A10" s="14" t="s">
        <v>8</v>
      </c>
      <c r="B10" s="20">
        <f>137839.3-10863.2</f>
        <v>126976.09999999999</v>
      </c>
      <c r="C10" s="20">
        <f>80141.0323-4881.6</f>
        <v>75259.4323</v>
      </c>
      <c r="D10" s="1">
        <f>141952.4-12303</f>
        <v>129649.4</v>
      </c>
      <c r="E10" s="4">
        <f t="shared" si="0"/>
        <v>32412.35</v>
      </c>
      <c r="F10" s="1">
        <f>82124.23-9051.5</f>
        <v>73072.73</v>
      </c>
      <c r="G10" s="18">
        <f t="shared" si="1"/>
        <v>56.36179573526757</v>
      </c>
      <c r="H10" s="19">
        <f t="shared" si="2"/>
        <v>97.094447522161275</v>
      </c>
    </row>
    <row r="11" spans="1:8" ht="45" x14ac:dyDescent="0.25">
      <c r="A11" s="14" t="s">
        <v>9</v>
      </c>
      <c r="B11" s="4">
        <f>103621.4-3663.2</f>
        <v>99958.2</v>
      </c>
      <c r="C11" s="4">
        <f>31689.66987-1360.97266</f>
        <v>30328.697210000002</v>
      </c>
      <c r="D11" s="1">
        <f>98420.55-2518.1</f>
        <v>95902.45</v>
      </c>
      <c r="E11" s="4">
        <f t="shared" si="0"/>
        <v>23975.612499999999</v>
      </c>
      <c r="F11" s="1">
        <f>38935.65-1269.87</f>
        <v>37665.78</v>
      </c>
      <c r="G11" s="18">
        <f t="shared" si="1"/>
        <v>39.275096725891778</v>
      </c>
      <c r="H11" s="19">
        <f t="shared" si="2"/>
        <v>124.19188249068876</v>
      </c>
    </row>
    <row r="12" spans="1:8" ht="90" x14ac:dyDescent="0.25">
      <c r="A12" s="14" t="s">
        <v>10</v>
      </c>
      <c r="B12" s="20">
        <f>418805.50469-260707.6587</f>
        <v>158097.84598999997</v>
      </c>
      <c r="C12" s="20">
        <f>48929.27651-8653.29408</f>
        <v>40275.982430000004</v>
      </c>
      <c r="D12" s="1">
        <f>317661.83-172017.95</f>
        <v>145643.88</v>
      </c>
      <c r="E12" s="4">
        <f t="shared" si="0"/>
        <v>36410.97</v>
      </c>
      <c r="F12" s="1">
        <f>38217.15-5532</f>
        <v>32685.15</v>
      </c>
      <c r="G12" s="18">
        <f t="shared" si="1"/>
        <v>22.441828657682013</v>
      </c>
      <c r="H12" s="19">
        <f t="shared" si="2"/>
        <v>81.152955255174888</v>
      </c>
    </row>
    <row r="13" spans="1:8" ht="60" x14ac:dyDescent="0.25">
      <c r="A13" s="14" t="s">
        <v>11</v>
      </c>
      <c r="B13" s="4">
        <f>128988.09252-48359.717</f>
        <v>80628.375520000001</v>
      </c>
      <c r="C13" s="4">
        <f>25896.08905-15529.0978</f>
        <v>10366.991249999999</v>
      </c>
      <c r="D13" s="1">
        <f>177571.51-65448</f>
        <v>112123.51000000001</v>
      </c>
      <c r="E13" s="4">
        <f t="shared" si="0"/>
        <v>28030.877500000002</v>
      </c>
      <c r="F13" s="1">
        <f>25489.39-15961.24</f>
        <v>9528.15</v>
      </c>
      <c r="G13" s="18">
        <f t="shared" si="1"/>
        <v>8.4979055686001974</v>
      </c>
      <c r="H13" s="19">
        <v>0</v>
      </c>
    </row>
    <row r="14" spans="1:8" ht="75" x14ac:dyDescent="0.25">
      <c r="A14" s="14" t="s">
        <v>12</v>
      </c>
      <c r="B14" s="20">
        <v>4738</v>
      </c>
      <c r="C14" s="20">
        <v>1131.58042</v>
      </c>
      <c r="D14" s="1">
        <f>5653-1500</f>
        <v>4153</v>
      </c>
      <c r="E14" s="4">
        <f t="shared" si="0"/>
        <v>1038.25</v>
      </c>
      <c r="F14" s="1">
        <v>1332.54</v>
      </c>
      <c r="G14" s="18">
        <f t="shared" si="1"/>
        <v>32.086202745003611</v>
      </c>
      <c r="H14" s="19">
        <f t="shared" si="2"/>
        <v>117.75919558593988</v>
      </c>
    </row>
    <row r="15" spans="1:8" ht="60" x14ac:dyDescent="0.25">
      <c r="A15" s="14" t="s">
        <v>13</v>
      </c>
      <c r="B15" s="20">
        <v>780</v>
      </c>
      <c r="C15" s="20">
        <v>214.47899000000001</v>
      </c>
      <c r="D15" s="1">
        <v>1655</v>
      </c>
      <c r="E15" s="4">
        <f t="shared" si="0"/>
        <v>413.75</v>
      </c>
      <c r="F15" s="1">
        <v>350.59</v>
      </c>
      <c r="G15" s="18">
        <f t="shared" si="1"/>
        <v>21.183685800604231</v>
      </c>
      <c r="H15" s="19">
        <f t="shared" si="2"/>
        <v>163.46123226335592</v>
      </c>
    </row>
    <row r="16" spans="1:8" ht="60" x14ac:dyDescent="0.25">
      <c r="A16" s="14" t="s">
        <v>24</v>
      </c>
      <c r="B16" s="20">
        <v>250</v>
      </c>
      <c r="C16" s="20">
        <v>0</v>
      </c>
      <c r="D16" s="1">
        <v>450</v>
      </c>
      <c r="E16" s="4"/>
      <c r="F16" s="1">
        <v>20</v>
      </c>
      <c r="G16" s="18">
        <v>0</v>
      </c>
      <c r="H16" s="19"/>
    </row>
    <row r="17" spans="1:8" ht="51" x14ac:dyDescent="0.25">
      <c r="A17" s="13" t="s">
        <v>16</v>
      </c>
      <c r="B17" s="5">
        <v>40098.199999999997</v>
      </c>
      <c r="C17" s="5">
        <v>24352.71</v>
      </c>
      <c r="D17" s="5">
        <f>42288.55</f>
        <v>42288.55</v>
      </c>
      <c r="E17" s="4">
        <f t="shared" si="0"/>
        <v>10572.137500000001</v>
      </c>
      <c r="F17" s="5">
        <f>28714.3</f>
        <v>28714.3</v>
      </c>
      <c r="G17" s="18">
        <f t="shared" si="1"/>
        <v>67.900885700739323</v>
      </c>
      <c r="H17" s="19">
        <f t="shared" si="2"/>
        <v>117.91008064400226</v>
      </c>
    </row>
    <row r="18" spans="1:8" ht="38.25" x14ac:dyDescent="0.25">
      <c r="A18" s="13" t="s">
        <v>17</v>
      </c>
      <c r="B18" s="5">
        <v>95911.143750000003</v>
      </c>
      <c r="C18" s="5">
        <v>33153.678970000001</v>
      </c>
      <c r="D18" s="5">
        <f>117398.88</f>
        <v>117398.88</v>
      </c>
      <c r="E18" s="4">
        <f t="shared" si="0"/>
        <v>29349.72</v>
      </c>
      <c r="F18" s="5">
        <f>37283.53</f>
        <v>37283.53</v>
      </c>
      <c r="G18" s="18">
        <f t="shared" si="1"/>
        <v>31.757994624820952</v>
      </c>
      <c r="H18" s="19">
        <f t="shared" si="2"/>
        <v>112.45669005161389</v>
      </c>
    </row>
    <row r="19" spans="1:8" ht="51" x14ac:dyDescent="0.25">
      <c r="A19" s="13" t="s">
        <v>18</v>
      </c>
      <c r="B19" s="5">
        <v>281625.36486999999</v>
      </c>
      <c r="C19" s="5">
        <v>28410.550469999998</v>
      </c>
      <c r="D19" s="5">
        <f>166347.94</f>
        <v>166347.94</v>
      </c>
      <c r="E19" s="4">
        <f t="shared" si="0"/>
        <v>41586.985000000001</v>
      </c>
      <c r="F19" s="5">
        <v>30606.26</v>
      </c>
      <c r="G19" s="18">
        <f t="shared" si="1"/>
        <v>18.398941399574888</v>
      </c>
      <c r="H19" s="19">
        <f t="shared" si="2"/>
        <v>107.72850048195492</v>
      </c>
    </row>
    <row r="20" spans="1:8" ht="63.75" x14ac:dyDescent="0.25">
      <c r="A20" s="13" t="s">
        <v>19</v>
      </c>
      <c r="B20" s="5">
        <v>4922.2684300000001</v>
      </c>
      <c r="C20" s="5">
        <v>493.45112</v>
      </c>
      <c r="D20" s="5">
        <v>3106</v>
      </c>
      <c r="E20" s="4">
        <f t="shared" si="0"/>
        <v>776.5</v>
      </c>
      <c r="F20" s="5">
        <v>581.5</v>
      </c>
      <c r="G20" s="18">
        <f t="shared" si="1"/>
        <v>18.721828718609142</v>
      </c>
      <c r="H20" s="19">
        <f t="shared" si="2"/>
        <v>117.8434856931726</v>
      </c>
    </row>
    <row r="21" spans="1:8" ht="51" x14ac:dyDescent="0.25">
      <c r="A21" s="13" t="s">
        <v>20</v>
      </c>
      <c r="B21" s="5">
        <f>17106-3000</f>
        <v>14106</v>
      </c>
      <c r="C21" s="5">
        <f>5404.61747-793.38127</f>
        <v>4611.2362000000003</v>
      </c>
      <c r="D21" s="5">
        <v>17985</v>
      </c>
      <c r="E21" s="4">
        <f t="shared" si="0"/>
        <v>4496.25</v>
      </c>
      <c r="F21" s="5">
        <v>5760.29</v>
      </c>
      <c r="G21" s="18">
        <f t="shared" si="1"/>
        <v>32.028301362246317</v>
      </c>
      <c r="H21" s="19">
        <f t="shared" si="2"/>
        <v>124.91856305257146</v>
      </c>
    </row>
    <row r="22" spans="1:8" ht="38.25" x14ac:dyDescent="0.25">
      <c r="A22" s="13" t="s">
        <v>21</v>
      </c>
      <c r="B22" s="5">
        <f>138062.52544-248</f>
        <v>137814.52544</v>
      </c>
      <c r="C22" s="5">
        <f>46417.69475-161.65314</f>
        <v>46256.04161</v>
      </c>
      <c r="D22" s="5">
        <v>196165.56</v>
      </c>
      <c r="E22" s="4">
        <f t="shared" si="0"/>
        <v>49041.39</v>
      </c>
      <c r="F22" s="5">
        <v>49026.73</v>
      </c>
      <c r="G22" s="18">
        <f t="shared" si="1"/>
        <v>24.992526720796455</v>
      </c>
      <c r="H22" s="19">
        <f t="shared" si="2"/>
        <v>105.98989514355897</v>
      </c>
    </row>
    <row r="23" spans="1:8" ht="15" x14ac:dyDescent="0.25">
      <c r="A23" s="14" t="s">
        <v>14</v>
      </c>
      <c r="B23" s="20"/>
      <c r="C23" s="20"/>
      <c r="D23" s="20"/>
      <c r="E23" s="4"/>
      <c r="F23" s="20"/>
      <c r="G23" s="18"/>
      <c r="H23" s="19"/>
    </row>
    <row r="24" spans="1:8" ht="15" x14ac:dyDescent="0.25">
      <c r="A24" s="21" t="s">
        <v>15</v>
      </c>
      <c r="B24" s="22">
        <f>SUM(B5:B23)</f>
        <v>2363358.7772000004</v>
      </c>
      <c r="C24" s="22">
        <f>SUM(C5:C23)</f>
        <v>915590.84382999991</v>
      </c>
      <c r="D24" s="22">
        <f>SUM(D5:D23)</f>
        <v>2435300.69</v>
      </c>
      <c r="E24" s="23">
        <f t="shared" si="0"/>
        <v>608825.17249999999</v>
      </c>
      <c r="F24" s="22">
        <f>SUM(F5:F23)</f>
        <v>1012042.0700000003</v>
      </c>
      <c r="G24" s="24">
        <f t="shared" si="1"/>
        <v>41.557170913461214</v>
      </c>
      <c r="H24" s="25">
        <f t="shared" si="2"/>
        <v>110.53431528067014</v>
      </c>
    </row>
    <row r="27" spans="1:8" x14ac:dyDescent="0.2">
      <c r="D27" s="26"/>
    </row>
    <row r="28" spans="1:8" x14ac:dyDescent="0.2">
      <c r="D28" s="26"/>
      <c r="F28" s="26"/>
    </row>
    <row r="45" ht="0.75" hidden="1" customHeight="1" x14ac:dyDescent="0.2"/>
    <row r="46" hidden="1" x14ac:dyDescent="0.2"/>
    <row r="47" ht="1.5" customHeight="1" x14ac:dyDescent="0.2"/>
  </sheetData>
  <mergeCells count="2">
    <mergeCell ref="A1:G1"/>
    <mergeCell ref="A2:H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2021-07-16T05:10:34Z</cp:lastPrinted>
  <dcterms:created xsi:type="dcterms:W3CDTF">2017-05-25T10:54:37Z</dcterms:created>
  <dcterms:modified xsi:type="dcterms:W3CDTF">2021-07-16T05:53:38Z</dcterms:modified>
</cp:coreProperties>
</file>