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\Исполнение консолидированного бюджета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49" i="1"/>
  <c r="D46" i="1"/>
  <c r="D43" i="1"/>
  <c r="D42" i="1"/>
  <c r="D40" i="1"/>
  <c r="D39" i="1"/>
  <c r="D32" i="1"/>
  <c r="D31" i="1"/>
  <c r="D30" i="1" s="1"/>
  <c r="D28" i="1"/>
  <c r="D27" i="1"/>
  <c r="D26" i="1"/>
  <c r="D25" i="1" s="1"/>
  <c r="D24" i="1"/>
  <c r="D23" i="1"/>
  <c r="D19" i="1"/>
  <c r="D15" i="1"/>
  <c r="D14" i="1"/>
  <c r="D13" i="1"/>
  <c r="D5" i="1"/>
  <c r="C53" i="1"/>
  <c r="C52" i="1" s="1"/>
  <c r="C49" i="1"/>
  <c r="C46" i="1"/>
  <c r="C43" i="1"/>
  <c r="C42" i="1" s="1"/>
  <c r="C40" i="1"/>
  <c r="C39" i="1" s="1"/>
  <c r="C32" i="1"/>
  <c r="C31" i="1"/>
  <c r="C30" i="1"/>
  <c r="C28" i="1"/>
  <c r="C26" i="1"/>
  <c r="C25" i="1" s="1"/>
  <c r="C24" i="1"/>
  <c r="C23" i="1"/>
  <c r="C19" i="1"/>
  <c r="C15" i="1"/>
  <c r="C14" i="1"/>
  <c r="C13" i="1" s="1"/>
  <c r="C12" i="1"/>
  <c r="C5" i="1" s="1"/>
  <c r="E5" i="1"/>
  <c r="E13" i="1"/>
  <c r="E15" i="1"/>
  <c r="E19" i="1"/>
  <c r="E25" i="1"/>
  <c r="E30" i="1"/>
  <c r="E32" i="1"/>
  <c r="E39" i="1"/>
  <c r="E42" i="1"/>
  <c r="E46" i="1"/>
  <c r="E49" i="1"/>
  <c r="E53" i="1"/>
  <c r="E52" i="1" s="1"/>
  <c r="E55" i="1" s="1"/>
  <c r="D55" i="1" l="1"/>
  <c r="C55" i="1"/>
  <c r="G10" i="1" l="1"/>
  <c r="G21" i="1" l="1"/>
  <c r="G22" i="1"/>
  <c r="H35" i="1" l="1"/>
  <c r="H37" i="1"/>
  <c r="H29" i="1"/>
  <c r="H33" i="1"/>
  <c r="G9" i="1"/>
  <c r="G11" i="1"/>
  <c r="F46" i="1"/>
  <c r="H31" i="1"/>
  <c r="G31" i="1" l="1"/>
  <c r="F30" i="1"/>
  <c r="G30" i="1" l="1"/>
  <c r="H30" i="1"/>
  <c r="H54" i="1"/>
  <c r="G54" i="1"/>
  <c r="H53" i="1"/>
  <c r="G53" i="1"/>
  <c r="G51" i="1"/>
  <c r="H50" i="1"/>
  <c r="G50" i="1"/>
  <c r="H47" i="1"/>
  <c r="G47" i="1"/>
  <c r="H45" i="1"/>
  <c r="G45" i="1"/>
  <c r="G44" i="1"/>
  <c r="H43" i="1"/>
  <c r="G43" i="1"/>
  <c r="H40" i="1"/>
  <c r="G40" i="1"/>
  <c r="H38" i="1"/>
  <c r="G38" i="1"/>
  <c r="G37" i="1"/>
  <c r="G35" i="1"/>
  <c r="H34" i="1"/>
  <c r="G34" i="1"/>
  <c r="G33" i="1"/>
  <c r="G29" i="1"/>
  <c r="H28" i="1"/>
  <c r="G28" i="1"/>
  <c r="H27" i="1"/>
  <c r="G27" i="1"/>
  <c r="H26" i="1"/>
  <c r="G26" i="1"/>
  <c r="H24" i="1"/>
  <c r="G24" i="1"/>
  <c r="H23" i="1"/>
  <c r="G23" i="1"/>
  <c r="H21" i="1"/>
  <c r="H17" i="1"/>
  <c r="G17" i="1"/>
  <c r="H14" i="1"/>
  <c r="G14" i="1"/>
  <c r="H12" i="1"/>
  <c r="G12" i="1"/>
  <c r="H8" i="1"/>
  <c r="G8" i="1"/>
  <c r="H7" i="1"/>
  <c r="G7" i="1"/>
  <c r="H6" i="1"/>
  <c r="G6" i="1"/>
  <c r="F52" i="1" l="1"/>
  <c r="H52" i="1" l="1"/>
  <c r="G52" i="1"/>
  <c r="F49" i="1"/>
  <c r="H49" i="1" s="1"/>
  <c r="H46" i="1"/>
  <c r="F42" i="1"/>
  <c r="H42" i="1" s="1"/>
  <c r="F39" i="1"/>
  <c r="H39" i="1" s="1"/>
  <c r="F32" i="1"/>
  <c r="H32" i="1" s="1"/>
  <c r="F25" i="1"/>
  <c r="H25" i="1" s="1"/>
  <c r="F19" i="1"/>
  <c r="H19" i="1" s="1"/>
  <c r="F15" i="1"/>
  <c r="H15" i="1" s="1"/>
  <c r="F13" i="1"/>
  <c r="H13" i="1" s="1"/>
  <c r="F5" i="1"/>
  <c r="H5" i="1" l="1"/>
  <c r="F55" i="1"/>
  <c r="H55" i="1"/>
  <c r="G49" i="1"/>
  <c r="G46" i="1"/>
  <c r="G42" i="1"/>
  <c r="G39" i="1"/>
  <c r="G32" i="1"/>
  <c r="G25" i="1"/>
  <c r="G19" i="1"/>
  <c r="G15" i="1"/>
  <c r="G13" i="1"/>
  <c r="G5" i="1"/>
  <c r="G55" i="1" l="1"/>
</calcChain>
</file>

<file path=xl/sharedStrings.xml><?xml version="1.0" encoding="utf-8"?>
<sst xmlns="http://schemas.openxmlformats.org/spreadsheetml/2006/main" count="112" uniqueCount="112">
  <si>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</si>
  <si>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</si>
  <si>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</si>
  <si>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</si>
  <si>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</si>
  <si>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</si>
  <si>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</si>
  <si>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</si>
  <si>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</si>
  <si>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</si>
  <si>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</si>
  <si>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</si>
  <si>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</si>
  <si>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</si>
  <si>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</si>
  <si>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</si>
  <si>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</si>
  <si>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</si>
  <si>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</si>
  <si>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</si>
  <si>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</si>
  <si>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</si>
  <si>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</si>
  <si>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</si>
  <si>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</si>
  <si>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</si>
  <si>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</si>
  <si>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</si>
  <si>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</si>
  <si>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</si>
  <si>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</si>
  <si>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</si>
  <si>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</si>
  <si>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</si>
  <si>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</si>
  <si>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</si>
  <si>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</si>
  <si>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</si>
  <si>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</si>
  <si>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</si>
  <si>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</si>
  <si>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</si>
  <si>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</si>
  <si>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</si>
  <si>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</si>
  <si>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</si>
  <si>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</si>
  <si>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</si>
  <si>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</si>
  <si>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</si>
  <si>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</si>
  <si>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</si>
  <si>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</si>
  <si>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</si>
  <si>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</si>
  <si>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</si>
  <si>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</si>
  <si>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</si>
  <si>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</si>
  <si>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</si>
  <si>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</si>
  <si>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</si>
  <si>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</si>
  <si>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</si>
  <si>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</si>
  <si>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</si>
  <si>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</si>
  <si>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</si>
  <si>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</si>
  <si>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</si>
  <si>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</si>
  <si>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</si>
  <si>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</si>
  <si>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</si>
  <si>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</si>
  <si>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</si>
  <si>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</si>
  <si>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</si>
  <si>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</si>
  <si>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</si>
  <si>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</si>
  <si>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</si>
  <si>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</si>
  <si>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</si>
  <si>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</si>
  <si>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</si>
  <si>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</si>
  <si>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</si>
  <si>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</si>
  <si>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</si>
  <si>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</si>
  <si>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</si>
  <si>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</si>
  <si>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</si>
  <si>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</si>
  <si>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</si>
  <si>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</si>
  <si>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 xml:space="preserve">% исполнения текущего плана </t>
  </si>
  <si>
    <t>ОХРАНА ОКРУЖАЮЩЕЙ СРЕДЫ</t>
  </si>
  <si>
    <t>Другие вопросы в области окружающей среды</t>
  </si>
  <si>
    <t>0600</t>
  </si>
  <si>
    <t>0605</t>
  </si>
  <si>
    <t>Уточненный план  на  2020 год</t>
  </si>
  <si>
    <t>Судебная ситстема</t>
  </si>
  <si>
    <t>0105</t>
  </si>
  <si>
    <t>Массовый спорт</t>
  </si>
  <si>
    <t>1102</t>
  </si>
  <si>
    <t>Уточненный план  на  2021 год</t>
  </si>
  <si>
    <t>Темп роста 2021 года к 2020 году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</si>
  <si>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2 квартал 2021 года в сравнении с  аналогичным периодом 2020 года</t>
  </si>
  <si>
    <t>Исполнено за 2 квартал 2021 года</t>
  </si>
  <si>
    <t>Исполнено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</si>
</sst>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4" fontId="6" fillId="2" borderId="1" xfId="0" applyNumberFormat="1" applyFont="1" applyFill="1" applyBorder="1"/>
    <xf numFmtId="4" fontId="0" fillId="2" borderId="1" xfId="0" applyNumberFormat="1" applyFont="1" applyFill="1" applyBorder="1"/>
    <xf numFmtId="4" fontId="7" fillId="2" borderId="1" xfId="0" applyNumberFormat="1" applyFont="1" applyFill="1" applyBorder="1"/>
    <xf numFmtId="4" fontId="0" fillId="2" borderId="1" xfId="0" applyNumberFormat="1" applyFill="1" applyBorder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6" fillId="0" borderId="1" xfId="0" applyNumberFormat="1" applyFont="1" applyFill="1" applyBorder="1"/>
    <xf numFmtId="4" fontId="0" fillId="0" borderId="1" xfId="0" applyNumberFormat="1" applyFont="1" applyFill="1" applyBorder="1"/>
    <xf numFmtId="4" fontId="7" fillId="0" borderId="1" xfId="0" applyNumberFormat="1" applyFont="1" applyFill="1" applyBorder="1"/>
    <xf numFmtId="4" fontId="0" fillId="0" borderId="1" xfId="0" applyNumberFormat="1" applyFill="1" applyBorder="1"/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="130" zoomScaleNormal="130" workbookViewId="0">
      <selection activeCell="A2" sqref="A2:G2"/>
    </sheetView>
  </sheetViews>
  <sheetFormatPr defaultRowHeight="12.75" x14ac:dyDescent="0.2"/>
  <cols>
    <col min="1" max="1" width="53.6640625" style="8" customWidth="1"/>
    <col min="2" max="4" width="14.33203125" style="8" customWidth="1"/>
    <col min="5" max="5" width="14.33203125" style="18" bestFit="1" customWidth="1"/>
    <col min="6" max="6" width="16" style="18" customWidth="1"/>
    <col min="7" max="7" width="15.5" style="9" customWidth="1"/>
    <col min="8" max="8" width="13" style="7" customWidth="1"/>
    <col min="9" max="9" width="12.1640625" style="7" bestFit="1" customWidth="1"/>
    <col min="10" max="16384" width="9.33203125" style="7"/>
  </cols>
  <sheetData>
    <row r="1" spans="1:8" x14ac:dyDescent="0.2">
      <c r="A1" s="24" t="s">
        <v>0</v>
      </c>
      <c r="B1" s="24"/>
      <c r="C1" s="24"/>
      <c r="D1" s="24"/>
      <c r="E1" s="24"/>
      <c r="F1" s="24"/>
      <c r="G1" s="24"/>
    </row>
    <row r="2" spans="1:8" ht="37.5" customHeight="1" x14ac:dyDescent="0.2">
      <c r="A2" s="24" t="s">
        <v>109</v>
      </c>
      <c r="B2" s="24"/>
      <c r="C2" s="24"/>
      <c r="D2" s="24"/>
      <c r="E2" s="24"/>
      <c r="F2" s="24"/>
      <c r="G2" s="24"/>
    </row>
    <row r="3" spans="1:8" x14ac:dyDescent="0.2">
      <c r="A3" s="8" t="s">
        <v>1</v>
      </c>
    </row>
    <row r="4" spans="1:8" ht="45.75" customHeight="1" x14ac:dyDescent="0.2">
      <c r="A4" s="10" t="s">
        <v>2</v>
      </c>
      <c r="B4" s="11" t="s">
        <v>3</v>
      </c>
      <c r="C4" s="2" t="s">
        <v>102</v>
      </c>
      <c r="D4" s="2" t="s">
        <v>111</v>
      </c>
      <c r="E4" s="19" t="s">
        <v>107</v>
      </c>
      <c r="F4" s="19" t="s">
        <v>110</v>
      </c>
      <c r="G4" s="2" t="s">
        <v>97</v>
      </c>
      <c r="H4" s="2" t="s">
        <v>108</v>
      </c>
    </row>
    <row r="5" spans="1:8" ht="15" x14ac:dyDescent="0.25">
      <c r="A5" s="12" t="s">
        <v>4</v>
      </c>
      <c r="B5" s="13" t="s">
        <v>5</v>
      </c>
      <c r="C5" s="3">
        <f t="shared" ref="C5:D5" si="0">SUM(C6:C12)</f>
        <v>211909.41933</v>
      </c>
      <c r="D5" s="3">
        <f t="shared" si="0"/>
        <v>68051.579189999989</v>
      </c>
      <c r="E5" s="20">
        <f>SUM(E6:E12)</f>
        <v>210119.52</v>
      </c>
      <c r="F5" s="20">
        <f>SUM(F6:F12)</f>
        <v>81259.840000000011</v>
      </c>
      <c r="G5" s="14">
        <f>F5/E5*100</f>
        <v>38.673151356903922</v>
      </c>
      <c r="H5" s="15">
        <f>F5/D5*100</f>
        <v>119.40919074504144</v>
      </c>
    </row>
    <row r="6" spans="1:8" ht="45" x14ac:dyDescent="0.2">
      <c r="A6" s="11" t="s">
        <v>94</v>
      </c>
      <c r="B6" s="13" t="s">
        <v>93</v>
      </c>
      <c r="C6" s="4">
        <v>16136.369000000001</v>
      </c>
      <c r="D6" s="4">
        <v>6215.0720000000001</v>
      </c>
      <c r="E6" s="21">
        <v>17050.810000000001</v>
      </c>
      <c r="F6" s="21">
        <v>8031.7</v>
      </c>
      <c r="G6" s="14">
        <f>F6/E6*100</f>
        <v>47.104507058608938</v>
      </c>
      <c r="H6" s="15">
        <f>F6/D6*100</f>
        <v>129.22939589436774</v>
      </c>
    </row>
    <row r="7" spans="1:8" ht="60" x14ac:dyDescent="0.2">
      <c r="A7" s="11" t="s">
        <v>6</v>
      </c>
      <c r="B7" s="13" t="s">
        <v>7</v>
      </c>
      <c r="C7" s="4">
        <v>4747</v>
      </c>
      <c r="D7" s="4">
        <v>1758.4656</v>
      </c>
      <c r="E7" s="21">
        <v>4548</v>
      </c>
      <c r="F7" s="21">
        <v>2009.76</v>
      </c>
      <c r="G7" s="14">
        <f>F7/E7*100</f>
        <v>44.189973614775724</v>
      </c>
      <c r="H7" s="15">
        <f>F7/D7*100</f>
        <v>114.29054967012149</v>
      </c>
    </row>
    <row r="8" spans="1:8" ht="60" x14ac:dyDescent="0.2">
      <c r="A8" s="11" t="s">
        <v>8</v>
      </c>
      <c r="B8" s="13" t="s">
        <v>9</v>
      </c>
      <c r="C8" s="4">
        <v>152881.01522999999</v>
      </c>
      <c r="D8" s="4">
        <v>49575.918319999997</v>
      </c>
      <c r="E8" s="21">
        <v>150468.70000000001</v>
      </c>
      <c r="F8" s="21">
        <v>59995.83</v>
      </c>
      <c r="G8" s="14">
        <f>F8/E8*100</f>
        <v>39.872631318008331</v>
      </c>
      <c r="H8" s="15">
        <f>F8/D8*100</f>
        <v>121.01809110774735</v>
      </c>
    </row>
    <row r="9" spans="1:8" ht="15" x14ac:dyDescent="0.2">
      <c r="A9" s="11" t="s">
        <v>103</v>
      </c>
      <c r="B9" s="13" t="s">
        <v>104</v>
      </c>
      <c r="C9" s="4">
        <v>31</v>
      </c>
      <c r="D9" s="4"/>
      <c r="E9" s="21">
        <v>44.8</v>
      </c>
      <c r="F9" s="21"/>
      <c r="G9" s="14">
        <f>F9/E9*100</f>
        <v>0</v>
      </c>
      <c r="H9" s="15">
        <v>0</v>
      </c>
    </row>
    <row r="10" spans="1:8" ht="30" x14ac:dyDescent="0.2">
      <c r="A10" s="11" t="s">
        <v>10</v>
      </c>
      <c r="B10" s="13" t="s">
        <v>11</v>
      </c>
      <c r="C10" s="4">
        <v>2600</v>
      </c>
      <c r="D10" s="4"/>
      <c r="E10" s="21">
        <v>921.06</v>
      </c>
      <c r="F10" s="21"/>
      <c r="G10" s="14">
        <f>F10/E10*100</f>
        <v>0</v>
      </c>
      <c r="H10" s="15"/>
    </row>
    <row r="11" spans="1:8" ht="15" x14ac:dyDescent="0.2">
      <c r="A11" s="11" t="s">
        <v>12</v>
      </c>
      <c r="B11" s="13" t="s">
        <v>13</v>
      </c>
      <c r="C11" s="4">
        <v>800</v>
      </c>
      <c r="D11" s="4"/>
      <c r="E11" s="21">
        <v>800</v>
      </c>
      <c r="F11" s="21"/>
      <c r="G11" s="14">
        <f>F11/E11*100</f>
        <v>0</v>
      </c>
      <c r="H11" s="15">
        <v>0</v>
      </c>
    </row>
    <row r="12" spans="1:8" ht="15" x14ac:dyDescent="0.2">
      <c r="A12" s="11" t="s">
        <v>14</v>
      </c>
      <c r="B12" s="13" t="s">
        <v>15</v>
      </c>
      <c r="C12" s="4">
        <f>34864.0351-150</f>
        <v>34714.035100000001</v>
      </c>
      <c r="D12" s="4">
        <v>10502.12327</v>
      </c>
      <c r="E12" s="21">
        <v>36286.15</v>
      </c>
      <c r="F12" s="21">
        <v>11222.55</v>
      </c>
      <c r="G12" s="14">
        <f>F12/E12*100</f>
        <v>30.927916023055623</v>
      </c>
      <c r="H12" s="15">
        <f>F12/D12*100</f>
        <v>106.85981978575651</v>
      </c>
    </row>
    <row r="13" spans="1:8" ht="15" x14ac:dyDescent="0.25">
      <c r="A13" s="12" t="s">
        <v>16</v>
      </c>
      <c r="B13" s="13" t="s">
        <v>17</v>
      </c>
      <c r="C13" s="3">
        <f t="shared" ref="C13:D13" si="1">C14</f>
        <v>2021.2</v>
      </c>
      <c r="D13" s="3">
        <f t="shared" si="1"/>
        <v>880.84818000000007</v>
      </c>
      <c r="E13" s="20">
        <f>E14</f>
        <v>2265.1</v>
      </c>
      <c r="F13" s="20">
        <f>F14</f>
        <v>827.26</v>
      </c>
      <c r="G13" s="14">
        <f>F13/E13*100</f>
        <v>36.522007858372703</v>
      </c>
      <c r="H13" s="15">
        <f>F13/D13*100</f>
        <v>93.916297811956639</v>
      </c>
    </row>
    <row r="14" spans="1:8" ht="15" x14ac:dyDescent="0.2">
      <c r="A14" s="11" t="s">
        <v>18</v>
      </c>
      <c r="B14" s="13" t="s">
        <v>19</v>
      </c>
      <c r="C14" s="4">
        <f>4042.4-2021.2</f>
        <v>2021.2</v>
      </c>
      <c r="D14" s="4">
        <f>1891.44818-1010.6</f>
        <v>880.84818000000007</v>
      </c>
      <c r="E14" s="21">
        <v>2265.1</v>
      </c>
      <c r="F14" s="21">
        <v>827.26</v>
      </c>
      <c r="G14" s="14">
        <f>F14/E14*100</f>
        <v>36.522007858372703</v>
      </c>
      <c r="H14" s="15">
        <f>F14/D14*100</f>
        <v>93.916297811956639</v>
      </c>
    </row>
    <row r="15" spans="1:8" ht="42.75" x14ac:dyDescent="0.25">
      <c r="A15" s="12" t="s">
        <v>20</v>
      </c>
      <c r="B15" s="13" t="s">
        <v>21</v>
      </c>
      <c r="C15" s="3">
        <f t="shared" ref="C15:D15" si="2">SUM(C16:C18)</f>
        <v>19016.29162</v>
      </c>
      <c r="D15" s="3">
        <f t="shared" si="2"/>
        <v>8051.2648799999997</v>
      </c>
      <c r="E15" s="20">
        <f t="shared" ref="E15" si="3">SUM(E16:E18)</f>
        <v>22538.65</v>
      </c>
      <c r="F15" s="20">
        <f>SUM(F16:F18)</f>
        <v>8707.77</v>
      </c>
      <c r="G15" s="14">
        <f>F15/E15*100</f>
        <v>38.634833940808342</v>
      </c>
      <c r="H15" s="15">
        <f>F15/D15*100</f>
        <v>108.15406187456102</v>
      </c>
    </row>
    <row r="16" spans="1:8" ht="45" x14ac:dyDescent="0.2">
      <c r="A16" s="11" t="s">
        <v>22</v>
      </c>
      <c r="B16" s="13" t="s">
        <v>23</v>
      </c>
      <c r="C16" s="4">
        <v>4498</v>
      </c>
      <c r="D16" s="4">
        <v>1346.0594100000001</v>
      </c>
      <c r="E16" s="21"/>
      <c r="F16" s="21"/>
      <c r="G16" s="14"/>
      <c r="H16" s="15"/>
    </row>
    <row r="17" spans="1:8" ht="15" x14ac:dyDescent="0.2">
      <c r="A17" s="11" t="s">
        <v>95</v>
      </c>
      <c r="B17" s="13" t="s">
        <v>96</v>
      </c>
      <c r="C17" s="4">
        <v>14518.29162</v>
      </c>
      <c r="D17" s="4">
        <v>6705.2054699999999</v>
      </c>
      <c r="E17" s="21">
        <v>22538.65</v>
      </c>
      <c r="F17" s="21">
        <v>8707.77</v>
      </c>
      <c r="G17" s="14">
        <f>F17/E17*100</f>
        <v>38.634833940808342</v>
      </c>
      <c r="H17" s="15">
        <f>F17/D17*100</f>
        <v>129.8658190112107</v>
      </c>
    </row>
    <row r="18" spans="1:8" ht="45" x14ac:dyDescent="0.2">
      <c r="A18" s="11" t="s">
        <v>24</v>
      </c>
      <c r="B18" s="13" t="s">
        <v>25</v>
      </c>
      <c r="C18" s="4"/>
      <c r="D18" s="4"/>
      <c r="E18" s="21"/>
      <c r="F18" s="21"/>
      <c r="G18" s="14"/>
      <c r="H18" s="15"/>
    </row>
    <row r="19" spans="1:8" ht="15" x14ac:dyDescent="0.25">
      <c r="A19" s="12" t="s">
        <v>26</v>
      </c>
      <c r="B19" s="13" t="s">
        <v>27</v>
      </c>
      <c r="C19" s="3">
        <f t="shared" ref="C19:D19" si="4">SUM(C20:C24)</f>
        <v>223486.49101</v>
      </c>
      <c r="D19" s="3">
        <f t="shared" si="4"/>
        <v>50697.41001</v>
      </c>
      <c r="E19" s="20">
        <f>SUM(E20:E24)</f>
        <v>269564.17</v>
      </c>
      <c r="F19" s="20">
        <f>SUM(F20:F24)</f>
        <v>56870.079999999994</v>
      </c>
      <c r="G19" s="14">
        <f>F19/E19*100</f>
        <v>21.097047133526683</v>
      </c>
      <c r="H19" s="15">
        <f>F19/D19*100</f>
        <v>112.17551348043706</v>
      </c>
    </row>
    <row r="20" spans="1:8" ht="15" x14ac:dyDescent="0.2">
      <c r="A20" s="11" t="s">
        <v>28</v>
      </c>
      <c r="B20" s="13" t="s">
        <v>29</v>
      </c>
      <c r="C20" s="4"/>
      <c r="D20" s="4"/>
      <c r="E20" s="21"/>
      <c r="F20" s="21"/>
      <c r="G20" s="14"/>
      <c r="H20" s="15"/>
    </row>
    <row r="21" spans="1:8" ht="15" x14ac:dyDescent="0.2">
      <c r="A21" s="11" t="s">
        <v>30</v>
      </c>
      <c r="B21" s="13" t="s">
        <v>31</v>
      </c>
      <c r="C21" s="4">
        <v>18263.5</v>
      </c>
      <c r="D21" s="4">
        <v>1412</v>
      </c>
      <c r="E21" s="21">
        <v>8699.2999999999993</v>
      </c>
      <c r="F21" s="21">
        <v>2677.65</v>
      </c>
      <c r="G21" s="14">
        <f t="shared" ref="G21:G35" si="5">F21/E21*100</f>
        <v>30.780062763670646</v>
      </c>
      <c r="H21" s="15">
        <f>F21/D21*100</f>
        <v>189.63526912181302</v>
      </c>
    </row>
    <row r="22" spans="1:8" ht="15" x14ac:dyDescent="0.2">
      <c r="A22" s="11" t="s">
        <v>32</v>
      </c>
      <c r="B22" s="13" t="s">
        <v>33</v>
      </c>
      <c r="C22" s="4">
        <v>422</v>
      </c>
      <c r="D22" s="4">
        <v>91.182000000000002</v>
      </c>
      <c r="E22" s="21">
        <v>5700</v>
      </c>
      <c r="F22" s="21">
        <v>90.55</v>
      </c>
      <c r="G22" s="14">
        <f t="shared" si="5"/>
        <v>1.5885964912280701</v>
      </c>
      <c r="H22" s="15"/>
    </row>
    <row r="23" spans="1:8" ht="15" x14ac:dyDescent="0.2">
      <c r="A23" s="11" t="s">
        <v>34</v>
      </c>
      <c r="B23" s="13" t="s">
        <v>35</v>
      </c>
      <c r="C23" s="4">
        <f>232936.91827-48359.717</f>
        <v>184577.20126999999</v>
      </c>
      <c r="D23" s="4">
        <f>63231.94778-15529.0978</f>
        <v>47702.849979999999</v>
      </c>
      <c r="E23" s="21">
        <v>230710.39999999999</v>
      </c>
      <c r="F23" s="21">
        <v>50909.39</v>
      </c>
      <c r="G23" s="14">
        <f t="shared" si="5"/>
        <v>22.066361117660929</v>
      </c>
      <c r="H23" s="15">
        <f t="shared" ref="H23:H35" si="6">F23/D23*100</f>
        <v>106.7219045011868</v>
      </c>
    </row>
    <row r="24" spans="1:8" ht="30" x14ac:dyDescent="0.2">
      <c r="A24" s="11" t="s">
        <v>36</v>
      </c>
      <c r="B24" s="13" t="s">
        <v>37</v>
      </c>
      <c r="C24" s="4">
        <f>23223.78974-3000</f>
        <v>20223.78974</v>
      </c>
      <c r="D24" s="4">
        <f>2284.7593-793.38127</f>
        <v>1491.3780300000003</v>
      </c>
      <c r="E24" s="21">
        <v>24454.47</v>
      </c>
      <c r="F24" s="21">
        <v>3192.49</v>
      </c>
      <c r="G24" s="14">
        <f t="shared" si="5"/>
        <v>13.054832102270053</v>
      </c>
      <c r="H24" s="15">
        <f t="shared" si="6"/>
        <v>214.0630970673478</v>
      </c>
    </row>
    <row r="25" spans="1:8" ht="28.5" x14ac:dyDescent="0.25">
      <c r="A25" s="12" t="s">
        <v>38</v>
      </c>
      <c r="B25" s="13" t="s">
        <v>39</v>
      </c>
      <c r="C25" s="3">
        <f t="shared" ref="C25:D25" si="7">SUM(C26:C29)</f>
        <v>406995.43</v>
      </c>
      <c r="D25" s="3">
        <f t="shared" si="7"/>
        <v>63176.64155</v>
      </c>
      <c r="E25" s="20">
        <f>SUM(E26:E29)</f>
        <v>328376.67</v>
      </c>
      <c r="F25" s="20">
        <f>SUM(F26:F29)</f>
        <v>57587.199999999997</v>
      </c>
      <c r="G25" s="14">
        <f t="shared" si="5"/>
        <v>17.536934033711958</v>
      </c>
      <c r="H25" s="15">
        <f t="shared" si="6"/>
        <v>91.152676981766518</v>
      </c>
    </row>
    <row r="26" spans="1:8" ht="15" x14ac:dyDescent="0.2">
      <c r="A26" s="11" t="s">
        <v>40</v>
      </c>
      <c r="B26" s="13" t="s">
        <v>41</v>
      </c>
      <c r="C26" s="4">
        <f>10755.89-2834</f>
        <v>7921.8899999999994</v>
      </c>
      <c r="D26" s="4">
        <f>2658.69111-754.29408</f>
        <v>1904.3970300000001</v>
      </c>
      <c r="E26" s="21">
        <v>7068.21</v>
      </c>
      <c r="F26" s="21">
        <v>1089.99</v>
      </c>
      <c r="G26" s="14">
        <f t="shared" si="5"/>
        <v>15.42101890011757</v>
      </c>
      <c r="H26" s="15">
        <f t="shared" si="6"/>
        <v>57.235438977763998</v>
      </c>
    </row>
    <row r="27" spans="1:8" ht="15" x14ac:dyDescent="0.2">
      <c r="A27" s="11" t="s">
        <v>42</v>
      </c>
      <c r="B27" s="13" t="s">
        <v>43</v>
      </c>
      <c r="C27" s="4">
        <v>70121.69</v>
      </c>
      <c r="D27" s="4">
        <f>15938.7756-350</f>
        <v>15588.775600000001</v>
      </c>
      <c r="E27" s="21">
        <v>53818.53</v>
      </c>
      <c r="F27" s="21">
        <v>14194.39</v>
      </c>
      <c r="G27" s="14">
        <f t="shared" si="5"/>
        <v>26.374540516063888</v>
      </c>
      <c r="H27" s="15">
        <f t="shared" si="6"/>
        <v>91.055194867260767</v>
      </c>
    </row>
    <row r="28" spans="1:8" ht="15" x14ac:dyDescent="0.2">
      <c r="A28" s="11" t="s">
        <v>44</v>
      </c>
      <c r="B28" s="13" t="s">
        <v>45</v>
      </c>
      <c r="C28" s="4">
        <f>571969.51-246626.66</f>
        <v>325342.84999999998</v>
      </c>
      <c r="D28" s="4">
        <f>48803.71892-5225.5</f>
        <v>43578.218919999999</v>
      </c>
      <c r="E28" s="21">
        <v>263828.38</v>
      </c>
      <c r="F28" s="21">
        <v>39956.97</v>
      </c>
      <c r="G28" s="14">
        <f t="shared" si="5"/>
        <v>15.145061346319149</v>
      </c>
      <c r="H28" s="15">
        <f t="shared" si="6"/>
        <v>91.690231932957573</v>
      </c>
    </row>
    <row r="29" spans="1:8" ht="30" x14ac:dyDescent="0.2">
      <c r="A29" s="11" t="s">
        <v>46</v>
      </c>
      <c r="B29" s="13" t="s">
        <v>47</v>
      </c>
      <c r="C29" s="4">
        <v>3609</v>
      </c>
      <c r="D29" s="4">
        <v>2105.25</v>
      </c>
      <c r="E29" s="21">
        <v>3661.55</v>
      </c>
      <c r="F29" s="21">
        <v>2345.85</v>
      </c>
      <c r="G29" s="14">
        <f t="shared" si="5"/>
        <v>64.067130040556592</v>
      </c>
      <c r="H29" s="15">
        <f t="shared" si="6"/>
        <v>111.42857142857143</v>
      </c>
    </row>
    <row r="30" spans="1:8" s="17" customFormat="1" ht="14.25" x14ac:dyDescent="0.2">
      <c r="A30" s="12" t="s">
        <v>98</v>
      </c>
      <c r="B30" s="16" t="s">
        <v>100</v>
      </c>
      <c r="C30" s="5">
        <f t="shared" ref="C30:D30" si="8">C31</f>
        <v>17335.86</v>
      </c>
      <c r="D30" s="5">
        <f t="shared" si="8"/>
        <v>6688.4063700000006</v>
      </c>
      <c r="E30" s="22">
        <f>E31</f>
        <v>13654.28</v>
      </c>
      <c r="F30" s="22">
        <f>F31</f>
        <v>3362.15</v>
      </c>
      <c r="G30" s="14">
        <f t="shared" si="5"/>
        <v>24.623414782764087</v>
      </c>
      <c r="H30" s="15">
        <f t="shared" si="6"/>
        <v>50.268327221870038</v>
      </c>
    </row>
    <row r="31" spans="1:8" ht="15" x14ac:dyDescent="0.2">
      <c r="A31" s="11" t="s">
        <v>99</v>
      </c>
      <c r="B31" s="13" t="s">
        <v>101</v>
      </c>
      <c r="C31" s="4">
        <f>26515.86-9180</f>
        <v>17335.86</v>
      </c>
      <c r="D31" s="4">
        <f>8511.90637-1823.5</f>
        <v>6688.4063700000006</v>
      </c>
      <c r="E31" s="21">
        <v>13654.28</v>
      </c>
      <c r="F31" s="21">
        <v>3362.15</v>
      </c>
      <c r="G31" s="14">
        <f t="shared" si="5"/>
        <v>24.623414782764087</v>
      </c>
      <c r="H31" s="15">
        <f t="shared" si="6"/>
        <v>50.268327221870038</v>
      </c>
    </row>
    <row r="32" spans="1:8" ht="15" x14ac:dyDescent="0.25">
      <c r="A32" s="12" t="s">
        <v>48</v>
      </c>
      <c r="B32" s="13" t="s">
        <v>49</v>
      </c>
      <c r="C32" s="3">
        <f t="shared" ref="C32:D32" si="9">SUM(C33:C38)</f>
        <v>1185547.55</v>
      </c>
      <c r="D32" s="3">
        <f t="shared" si="9"/>
        <v>575165.41005999991</v>
      </c>
      <c r="E32" s="20">
        <f>SUM(E33:E38)</f>
        <v>1266664.9200000002</v>
      </c>
      <c r="F32" s="20">
        <f>SUM(F33:F38)</f>
        <v>651066.28999999992</v>
      </c>
      <c r="G32" s="14">
        <f t="shared" si="5"/>
        <v>51.400041141109355</v>
      </c>
      <c r="H32" s="15">
        <f t="shared" si="6"/>
        <v>113.19635684143144</v>
      </c>
    </row>
    <row r="33" spans="1:8" ht="15" x14ac:dyDescent="0.2">
      <c r="A33" s="11" t="s">
        <v>50</v>
      </c>
      <c r="B33" s="13" t="s">
        <v>51</v>
      </c>
      <c r="C33" s="4">
        <v>400017.27</v>
      </c>
      <c r="D33" s="4">
        <v>184739.25852</v>
      </c>
      <c r="E33" s="21">
        <v>410103.98</v>
      </c>
      <c r="F33" s="21">
        <v>207608.56</v>
      </c>
      <c r="G33" s="14">
        <f t="shared" si="5"/>
        <v>50.623395559340835</v>
      </c>
      <c r="H33" s="15">
        <f t="shared" si="6"/>
        <v>112.37923203936869</v>
      </c>
    </row>
    <row r="34" spans="1:8" ht="15" x14ac:dyDescent="0.2">
      <c r="A34" s="11" t="s">
        <v>52</v>
      </c>
      <c r="B34" s="13" t="s">
        <v>53</v>
      </c>
      <c r="C34" s="4">
        <v>601225.98</v>
      </c>
      <c r="D34" s="4">
        <v>304441.19893999997</v>
      </c>
      <c r="E34" s="21">
        <v>674712.04</v>
      </c>
      <c r="F34" s="21">
        <v>349068.12</v>
      </c>
      <c r="G34" s="14">
        <f t="shared" si="5"/>
        <v>51.735866459415782</v>
      </c>
      <c r="H34" s="15">
        <f t="shared" si="6"/>
        <v>114.65863398757512</v>
      </c>
    </row>
    <row r="35" spans="1:8" ht="15.75" x14ac:dyDescent="0.2">
      <c r="A35" s="1" t="s">
        <v>54</v>
      </c>
      <c r="B35" s="13" t="s">
        <v>55</v>
      </c>
      <c r="C35" s="4">
        <v>107455.3</v>
      </c>
      <c r="D35" s="4">
        <v>57992.80762</v>
      </c>
      <c r="E35" s="21">
        <v>106616.8</v>
      </c>
      <c r="F35" s="21">
        <v>61133.2</v>
      </c>
      <c r="G35" s="14">
        <f t="shared" si="5"/>
        <v>57.339181067148893</v>
      </c>
      <c r="H35" s="15">
        <f t="shared" si="6"/>
        <v>105.41514113366874</v>
      </c>
    </row>
    <row r="36" spans="1:8" ht="30" x14ac:dyDescent="0.2">
      <c r="A36" s="11" t="s">
        <v>56</v>
      </c>
      <c r="B36" s="13" t="s">
        <v>57</v>
      </c>
      <c r="C36" s="4"/>
      <c r="D36" s="4"/>
      <c r="E36" s="21"/>
      <c r="F36" s="21"/>
      <c r="G36" s="14"/>
      <c r="H36" s="15"/>
    </row>
    <row r="37" spans="1:8" ht="15" x14ac:dyDescent="0.2">
      <c r="A37" s="11" t="s">
        <v>58</v>
      </c>
      <c r="B37" s="13" t="s">
        <v>59</v>
      </c>
      <c r="C37" s="4">
        <v>36977</v>
      </c>
      <c r="D37" s="4">
        <v>13034.565979999999</v>
      </c>
      <c r="E37" s="21">
        <v>34849.1</v>
      </c>
      <c r="F37" s="21">
        <v>16954.849999999999</v>
      </c>
      <c r="G37" s="14">
        <f>F37/E37*100</f>
        <v>48.652189009185314</v>
      </c>
      <c r="H37" s="15">
        <f>F37/D37*100</f>
        <v>130.07606103659464</v>
      </c>
    </row>
    <row r="38" spans="1:8" ht="15" x14ac:dyDescent="0.2">
      <c r="A38" s="11" t="s">
        <v>60</v>
      </c>
      <c r="B38" s="13" t="s">
        <v>61</v>
      </c>
      <c r="C38" s="4">
        <v>39872</v>
      </c>
      <c r="D38" s="4">
        <v>14957.579</v>
      </c>
      <c r="E38" s="21">
        <v>40383</v>
      </c>
      <c r="F38" s="21">
        <v>16301.56</v>
      </c>
      <c r="G38" s="14">
        <f>F38/E38*100</f>
        <v>40.36738231434019</v>
      </c>
      <c r="H38" s="15">
        <f>F38/D38*100</f>
        <v>108.98528431639906</v>
      </c>
    </row>
    <row r="39" spans="1:8" ht="15" x14ac:dyDescent="0.25">
      <c r="A39" s="12" t="s">
        <v>62</v>
      </c>
      <c r="B39" s="13" t="s">
        <v>63</v>
      </c>
      <c r="C39" s="3">
        <f t="shared" ref="C39:D39" si="10">SUM(C40:C41)</f>
        <v>124719.2</v>
      </c>
      <c r="D39" s="3">
        <f t="shared" si="10"/>
        <v>75612.05223999999</v>
      </c>
      <c r="E39" s="20">
        <f>SUM(E40:E41)</f>
        <v>129407.05</v>
      </c>
      <c r="F39" s="20">
        <f>SUM(F40:F41)</f>
        <v>77385.2</v>
      </c>
      <c r="G39" s="14">
        <f>F39/E39*100</f>
        <v>59.79983316210361</v>
      </c>
      <c r="H39" s="15">
        <f>F39/D39*100</f>
        <v>102.34505969282763</v>
      </c>
    </row>
    <row r="40" spans="1:8" ht="15" x14ac:dyDescent="0.2">
      <c r="A40" s="11" t="s">
        <v>64</v>
      </c>
      <c r="B40" s="13" t="s">
        <v>65</v>
      </c>
      <c r="C40" s="4">
        <f>135582.4-10863.2</f>
        <v>124719.2</v>
      </c>
      <c r="D40" s="4">
        <f>80493.65224-4881.6</f>
        <v>75612.05223999999</v>
      </c>
      <c r="E40" s="21">
        <v>129407.05</v>
      </c>
      <c r="F40" s="21">
        <v>77385.2</v>
      </c>
      <c r="G40" s="14">
        <f>F40/E40*100</f>
        <v>59.79983316210361</v>
      </c>
      <c r="H40" s="15">
        <f>F40/D40*100</f>
        <v>102.34505969282763</v>
      </c>
    </row>
    <row r="41" spans="1:8" ht="30" x14ac:dyDescent="0.2">
      <c r="A41" s="11" t="s">
        <v>66</v>
      </c>
      <c r="B41" s="13" t="s">
        <v>67</v>
      </c>
      <c r="C41" s="4"/>
      <c r="D41" s="4"/>
      <c r="E41" s="21"/>
      <c r="F41" s="21"/>
      <c r="G41" s="14"/>
      <c r="H41" s="15"/>
    </row>
    <row r="42" spans="1:8" ht="15" x14ac:dyDescent="0.25">
      <c r="A42" s="12" t="s">
        <v>68</v>
      </c>
      <c r="B42" s="13" t="s">
        <v>69</v>
      </c>
      <c r="C42" s="3">
        <f t="shared" ref="C42:D42" si="11">SUM(C43:C45)</f>
        <v>111733.04299999999</v>
      </c>
      <c r="D42" s="3">
        <f t="shared" si="11"/>
        <v>43894.046849999999</v>
      </c>
      <c r="E42" s="20">
        <f>SUM(E43:E45)</f>
        <v>123739.34</v>
      </c>
      <c r="F42" s="20">
        <f>SUM(F43:F45)</f>
        <v>46384.76</v>
      </c>
      <c r="G42" s="14">
        <f t="shared" ref="G42:G47" si="12">F42/E42*100</f>
        <v>37.485863428720407</v>
      </c>
      <c r="H42" s="15">
        <f>F42/D42*100</f>
        <v>105.6743757496582</v>
      </c>
    </row>
    <row r="43" spans="1:8" ht="15" x14ac:dyDescent="0.2">
      <c r="A43" s="11" t="s">
        <v>70</v>
      </c>
      <c r="B43" s="13" t="s">
        <v>71</v>
      </c>
      <c r="C43" s="4">
        <f>826-248</f>
        <v>578</v>
      </c>
      <c r="D43" s="4">
        <f>434.59416-161.65314</f>
        <v>272.94101999999998</v>
      </c>
      <c r="E43" s="21">
        <v>1145</v>
      </c>
      <c r="F43" s="21">
        <v>226.27</v>
      </c>
      <c r="G43" s="14">
        <f t="shared" si="12"/>
        <v>19.761572052401746</v>
      </c>
      <c r="H43" s="15">
        <f>F43/D43*100</f>
        <v>82.900694076691011</v>
      </c>
    </row>
    <row r="44" spans="1:8" ht="15" x14ac:dyDescent="0.2">
      <c r="A44" s="11" t="s">
        <v>72</v>
      </c>
      <c r="B44" s="13" t="s">
        <v>73</v>
      </c>
      <c r="C44" s="21">
        <v>7625.01</v>
      </c>
      <c r="D44" s="4">
        <v>4211.2223999999997</v>
      </c>
      <c r="E44" s="21">
        <v>3585.15</v>
      </c>
      <c r="F44" s="21">
        <v>2250.3000000000002</v>
      </c>
      <c r="G44" s="14">
        <f t="shared" si="12"/>
        <v>62.767248232291536</v>
      </c>
      <c r="H44" s="15">
        <v>0</v>
      </c>
    </row>
    <row r="45" spans="1:8" ht="15" x14ac:dyDescent="0.2">
      <c r="A45" s="11" t="s">
        <v>74</v>
      </c>
      <c r="B45" s="13" t="s">
        <v>75</v>
      </c>
      <c r="C45" s="4">
        <v>103530.033</v>
      </c>
      <c r="D45" s="4">
        <v>39409.883430000002</v>
      </c>
      <c r="E45" s="21">
        <v>119009.19</v>
      </c>
      <c r="F45" s="21">
        <v>43908.19</v>
      </c>
      <c r="G45" s="14">
        <f t="shared" si="12"/>
        <v>36.89478938559283</v>
      </c>
      <c r="H45" s="15">
        <f>F45/D45*100</f>
        <v>111.41415852698451</v>
      </c>
    </row>
    <row r="46" spans="1:8" ht="15" x14ac:dyDescent="0.25">
      <c r="A46" s="12" t="s">
        <v>76</v>
      </c>
      <c r="B46" s="13" t="s">
        <v>77</v>
      </c>
      <c r="C46" s="3">
        <f t="shared" ref="C46:D46" si="13">C47</f>
        <v>55532.3</v>
      </c>
      <c r="D46" s="3">
        <f t="shared" si="13"/>
        <v>21520.5</v>
      </c>
      <c r="E46" s="20">
        <f>E47+E48</f>
        <v>63896</v>
      </c>
      <c r="F46" s="20">
        <f>F47+F48</f>
        <v>26693.15</v>
      </c>
      <c r="G46" s="14">
        <f t="shared" si="12"/>
        <v>41.775932765744336</v>
      </c>
      <c r="H46" s="15">
        <f>F46/D46*100</f>
        <v>124.03591923979462</v>
      </c>
    </row>
    <row r="47" spans="1:8" ht="15" x14ac:dyDescent="0.2">
      <c r="A47" s="11" t="s">
        <v>78</v>
      </c>
      <c r="B47" s="13" t="s">
        <v>79</v>
      </c>
      <c r="C47" s="4">
        <v>55532.3</v>
      </c>
      <c r="D47" s="4">
        <v>21520.5</v>
      </c>
      <c r="E47" s="21">
        <v>63896</v>
      </c>
      <c r="F47" s="21">
        <v>26693.15</v>
      </c>
      <c r="G47" s="14">
        <f t="shared" si="12"/>
        <v>41.775932765744336</v>
      </c>
      <c r="H47" s="15">
        <f>F47/D47*100</f>
        <v>124.03591923979462</v>
      </c>
    </row>
    <row r="48" spans="1:8" ht="15" x14ac:dyDescent="0.2">
      <c r="A48" s="11" t="s">
        <v>105</v>
      </c>
      <c r="B48" s="13" t="s">
        <v>106</v>
      </c>
      <c r="C48" s="4">
        <v>345.1</v>
      </c>
      <c r="D48" s="4"/>
      <c r="E48" s="21">
        <v>0</v>
      </c>
      <c r="F48" s="21"/>
      <c r="G48" s="14"/>
      <c r="H48" s="15"/>
    </row>
    <row r="49" spans="1:8" ht="15" x14ac:dyDescent="0.25">
      <c r="A49" s="12" t="s">
        <v>80</v>
      </c>
      <c r="B49" s="13" t="s">
        <v>81</v>
      </c>
      <c r="C49" s="3">
        <f t="shared" ref="C49:D49" si="14">SUM(C50:C51)</f>
        <v>5062</v>
      </c>
      <c r="D49" s="3">
        <f t="shared" si="14"/>
        <v>1852.6833000000001</v>
      </c>
      <c r="E49" s="20">
        <f>SUM(E50:E51)</f>
        <v>5075</v>
      </c>
      <c r="F49" s="20">
        <f>SUM(F50:F51)</f>
        <v>1898.37</v>
      </c>
      <c r="G49" s="14">
        <f t="shared" ref="G49:G55" si="15">F49/E49*100</f>
        <v>37.406305418719214</v>
      </c>
      <c r="H49" s="15">
        <f>F49/D49*100</f>
        <v>102.46597462178235</v>
      </c>
    </row>
    <row r="50" spans="1:8" ht="15" x14ac:dyDescent="0.2">
      <c r="A50" s="11" t="s">
        <v>82</v>
      </c>
      <c r="B50" s="13" t="s">
        <v>83</v>
      </c>
      <c r="C50" s="4">
        <v>3500</v>
      </c>
      <c r="D50" s="4">
        <v>1458.3333</v>
      </c>
      <c r="E50" s="21">
        <v>3500</v>
      </c>
      <c r="F50" s="21">
        <v>1458.33</v>
      </c>
      <c r="G50" s="14">
        <f t="shared" si="15"/>
        <v>41.666571428571423</v>
      </c>
      <c r="H50" s="15">
        <f>F50/D50*100</f>
        <v>99.999773714280536</v>
      </c>
    </row>
    <row r="51" spans="1:8" ht="22.5" customHeight="1" x14ac:dyDescent="0.2">
      <c r="A51" s="11" t="s">
        <v>84</v>
      </c>
      <c r="B51" s="13" t="s">
        <v>85</v>
      </c>
      <c r="C51" s="4">
        <v>1562</v>
      </c>
      <c r="D51" s="4">
        <v>394.35</v>
      </c>
      <c r="E51" s="21">
        <v>1575</v>
      </c>
      <c r="F51" s="21">
        <v>440.04</v>
      </c>
      <c r="G51" s="14">
        <f t="shared" si="15"/>
        <v>27.939047619047621</v>
      </c>
      <c r="H51" s="15"/>
    </row>
    <row r="52" spans="1:8" ht="58.5" hidden="1" customHeight="1" x14ac:dyDescent="0.25">
      <c r="A52" s="12" t="s">
        <v>86</v>
      </c>
      <c r="B52" s="13" t="s">
        <v>87</v>
      </c>
      <c r="C52" s="3">
        <f>SUM(C53:C54)</f>
        <v>0</v>
      </c>
      <c r="D52" s="3">
        <f>SUM(D53:D54)</f>
        <v>0</v>
      </c>
      <c r="E52" s="20">
        <f>SUM(E53:E54)</f>
        <v>0</v>
      </c>
      <c r="F52" s="20">
        <f>SUM(F53:F54)</f>
        <v>0</v>
      </c>
      <c r="G52" s="14" t="e">
        <f t="shared" si="15"/>
        <v>#DIV/0!</v>
      </c>
      <c r="H52" s="15" t="e">
        <f>F52/D52*100</f>
        <v>#DIV/0!</v>
      </c>
    </row>
    <row r="53" spans="1:8" ht="33" hidden="1" customHeight="1" x14ac:dyDescent="0.2">
      <c r="A53" s="11" t="s">
        <v>88</v>
      </c>
      <c r="B53" s="13" t="s">
        <v>89</v>
      </c>
      <c r="C53" s="6">
        <f>66395-66395</f>
        <v>0</v>
      </c>
      <c r="D53" s="6"/>
      <c r="E53" s="23">
        <f>66395-66395</f>
        <v>0</v>
      </c>
      <c r="F53" s="23"/>
      <c r="G53" s="14" t="e">
        <f t="shared" si="15"/>
        <v>#DIV/0!</v>
      </c>
      <c r="H53" s="15" t="e">
        <f>F53/D53*100</f>
        <v>#DIV/0!</v>
      </c>
    </row>
    <row r="54" spans="1:8" ht="38.25" hidden="1" customHeight="1" x14ac:dyDescent="0.2">
      <c r="A54" s="11" t="s">
        <v>90</v>
      </c>
      <c r="B54" s="13" t="s">
        <v>91</v>
      </c>
      <c r="C54" s="6"/>
      <c r="D54" s="6"/>
      <c r="E54" s="23"/>
      <c r="F54" s="23"/>
      <c r="G54" s="14" t="e">
        <f t="shared" si="15"/>
        <v>#DIV/0!</v>
      </c>
      <c r="H54" s="15" t="e">
        <f>F54/D54*100</f>
        <v>#DIV/0!</v>
      </c>
    </row>
    <row r="55" spans="1:8" ht="15" x14ac:dyDescent="0.25">
      <c r="A55" s="12" t="s">
        <v>92</v>
      </c>
      <c r="B55" s="16"/>
      <c r="C55" s="3">
        <f t="shared" ref="C55:D55" si="16">C52+C49+C46+C42+C39+C32+C25+C19+C15+C13+C5+C30</f>
        <v>2363358.7849599998</v>
      </c>
      <c r="D55" s="3">
        <f t="shared" si="16"/>
        <v>915590.84262999997</v>
      </c>
      <c r="E55" s="20">
        <f>E52+E49+E46+E42+E39+E32+E25+E19+E15+E13+E5+E30</f>
        <v>2435300.6999999997</v>
      </c>
      <c r="F55" s="20">
        <f>F52+F49+F46+F42+F39+F32+F25+F19+F15+F13+F5+F30</f>
        <v>1012042.0699999998</v>
      </c>
      <c r="G55" s="14">
        <f t="shared" si="15"/>
        <v>41.557170742816275</v>
      </c>
      <c r="H55" s="15">
        <f>F55/D55*100</f>
        <v>110.53431542553957</v>
      </c>
    </row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2021-07-15T03:43:55Z</dcterms:modified>
</cp:coreProperties>
</file>