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55" i="1" s="1"/>
  <c r="G46" i="1"/>
  <c r="E46" i="1"/>
  <c r="E55" i="1" s="1"/>
  <c r="G55" i="1"/>
  <c r="H48" i="1"/>
  <c r="H18" i="1"/>
  <c r="E49" i="1"/>
  <c r="G49" i="1"/>
  <c r="D49" i="1"/>
  <c r="C49" i="1"/>
  <c r="I51" i="1"/>
  <c r="D47" i="1"/>
  <c r="D46" i="1" s="1"/>
  <c r="D43" i="1"/>
  <c r="D42" i="1" s="1"/>
  <c r="D40" i="1"/>
  <c r="D39" i="1" s="1"/>
  <c r="D32" i="1"/>
  <c r="D31" i="1"/>
  <c r="D30" i="1" s="1"/>
  <c r="D29" i="1"/>
  <c r="D28" i="1"/>
  <c r="D27" i="1"/>
  <c r="D26" i="1"/>
  <c r="D24" i="1"/>
  <c r="D23" i="1"/>
  <c r="D19" i="1"/>
  <c r="D17" i="1"/>
  <c r="D15" i="1"/>
  <c r="D13" i="1"/>
  <c r="D5" i="1"/>
  <c r="C47" i="1"/>
  <c r="C46" i="1" s="1"/>
  <c r="C43" i="1"/>
  <c r="C42" i="1"/>
  <c r="C40" i="1"/>
  <c r="C39" i="1" s="1"/>
  <c r="C32" i="1"/>
  <c r="C31" i="1"/>
  <c r="C30" i="1"/>
  <c r="C29" i="1"/>
  <c r="C28" i="1"/>
  <c r="C27" i="1"/>
  <c r="C26" i="1"/>
  <c r="C24" i="1"/>
  <c r="C19" i="1" s="1"/>
  <c r="C23" i="1"/>
  <c r="C17" i="1"/>
  <c r="C15" i="1"/>
  <c r="C13" i="1"/>
  <c r="C5" i="1"/>
  <c r="E5" i="1"/>
  <c r="E13" i="1"/>
  <c r="E15" i="1"/>
  <c r="E19" i="1"/>
  <c r="E25" i="1"/>
  <c r="E30" i="1"/>
  <c r="E32" i="1"/>
  <c r="E39" i="1"/>
  <c r="E42" i="1"/>
  <c r="E53" i="1"/>
  <c r="E52" i="1" s="1"/>
  <c r="C25" i="1" l="1"/>
  <c r="C55" i="1"/>
  <c r="D25" i="1"/>
  <c r="D55" i="1" s="1"/>
  <c r="C54" i="1"/>
  <c r="D54" i="1" l="1"/>
  <c r="G39" i="1" l="1"/>
  <c r="G30" i="1"/>
  <c r="G42" i="1"/>
  <c r="G32" i="1"/>
  <c r="F30" i="1"/>
  <c r="G25" i="1"/>
  <c r="G19" i="1"/>
  <c r="G15" i="1"/>
  <c r="G13" i="1"/>
  <c r="G5" i="1"/>
  <c r="H55" i="1" l="1"/>
  <c r="I5" i="1"/>
  <c r="I37" i="1" l="1"/>
  <c r="I29" i="1"/>
  <c r="I30" i="1"/>
  <c r="I31" i="1"/>
  <c r="I33" i="1"/>
  <c r="H9" i="1"/>
  <c r="H10" i="1"/>
  <c r="H11" i="1"/>
  <c r="F48" i="1"/>
  <c r="F9" i="1"/>
  <c r="I35" i="1"/>
  <c r="I32" i="1"/>
  <c r="I10" i="1"/>
  <c r="H31" i="1" l="1"/>
  <c r="H30" i="1"/>
  <c r="I54" i="1" l="1"/>
  <c r="H54" i="1"/>
  <c r="I53" i="1"/>
  <c r="H53" i="1"/>
  <c r="H51" i="1"/>
  <c r="I50" i="1"/>
  <c r="H50" i="1"/>
  <c r="I47" i="1"/>
  <c r="H47" i="1"/>
  <c r="I45" i="1"/>
  <c r="H45" i="1"/>
  <c r="I44" i="1"/>
  <c r="H44" i="1"/>
  <c r="I43" i="1"/>
  <c r="H43" i="1"/>
  <c r="I40" i="1"/>
  <c r="H40" i="1"/>
  <c r="I38" i="1"/>
  <c r="H38" i="1"/>
  <c r="H37" i="1"/>
  <c r="H35" i="1"/>
  <c r="I34" i="1"/>
  <c r="H34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I8" i="1"/>
  <c r="H8" i="1"/>
  <c r="I7" i="1"/>
  <c r="H7" i="1"/>
  <c r="I6" i="1"/>
  <c r="H6" i="1"/>
  <c r="F54" i="1" l="1"/>
  <c r="F53" i="1"/>
  <c r="F51" i="1"/>
  <c r="F50" i="1"/>
  <c r="F47" i="1"/>
  <c r="F45" i="1"/>
  <c r="F44" i="1"/>
  <c r="F43" i="1"/>
  <c r="F40" i="1"/>
  <c r="F39" i="1" s="1"/>
  <c r="F38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3" i="1" s="1"/>
  <c r="F12" i="1"/>
  <c r="F11" i="1"/>
  <c r="F10" i="1"/>
  <c r="F8" i="1"/>
  <c r="F7" i="1"/>
  <c r="F6" i="1"/>
  <c r="F49" i="1" l="1"/>
  <c r="F5" i="1"/>
  <c r="F15" i="1"/>
  <c r="F25" i="1"/>
  <c r="F32" i="1"/>
  <c r="F42" i="1"/>
  <c r="F19" i="1"/>
  <c r="F52" i="1"/>
  <c r="G52" i="1"/>
  <c r="I52" i="1" l="1"/>
  <c r="H52" i="1"/>
  <c r="I49" i="1"/>
  <c r="I46" i="1"/>
  <c r="I42" i="1"/>
  <c r="I39" i="1"/>
  <c r="I25" i="1"/>
  <c r="I19" i="1"/>
  <c r="I15" i="1"/>
  <c r="I13" i="1"/>
  <c r="I55" i="1" l="1"/>
  <c r="H49" i="1"/>
  <c r="H46" i="1"/>
  <c r="H42" i="1"/>
  <c r="H39" i="1"/>
  <c r="H32" i="1"/>
  <c r="H25" i="1"/>
  <c r="H19" i="1"/>
  <c r="H15" i="1"/>
  <c r="H13" i="1"/>
  <c r="H5" i="1"/>
</calcChain>
</file>

<file path=xl/sharedStrings.xml><?xml version="1.0" encoding="utf-8"?>
<sst xmlns="http://schemas.openxmlformats.org/spreadsheetml/2006/main" count="109" uniqueCount="109">
  <si>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</si>
  <si>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</si>
  <si>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</si>
  <si>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</si>
  <si>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</si>
  <si>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</si>
  <si>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</si>
  <si>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</si>
  <si>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</si>
  <si>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</si>
  <si>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</si>
  <si>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</si>
  <si>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</si>
  <si>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</si>
  <si>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</si>
  <si>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</si>
  <si>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</si>
  <si>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</si>
  <si>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</si>
  <si>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</si>
  <si>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</si>
  <si>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</si>
  <si>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</si>
  <si>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</si>
  <si>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</si>
  <si>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</si>
  <si>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</si>
  <si>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</si>
  <si>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</si>
  <si>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</si>
  <si>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</si>
  <si>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</si>
  <si>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</si>
  <si>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</si>
  <si>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</si>
  <si>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</si>
  <si>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</si>
  <si>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</si>
  <si>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</si>
  <si>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</si>
  <si>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</si>
  <si>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</si>
  <si>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</si>
  <si>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</si>
  <si>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</si>
  <si>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</si>
  <si>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</si>
  <si>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</si>
  <si>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</si>
  <si>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</si>
  <si>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</si>
  <si>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</si>
  <si>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</si>
  <si>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</si>
  <si>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</si>
  <si>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</si>
  <si>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</si>
  <si>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</si>
  <si>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</si>
  <si>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</si>
  <si>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</si>
  <si>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</si>
  <si>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</si>
  <si>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</si>
  <si>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</si>
  <si>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</si>
  <si>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</si>
  <si>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</si>
  <si>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</si>
  <si>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</si>
  <si>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</si>
  <si>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</si>
  <si>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</si>
  <si>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</si>
  <si>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</si>
  <si>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</si>
  <si>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</si>
  <si>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</si>
  <si>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</si>
  <si>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</si>
  <si>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</si>
  <si>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</si>
  <si>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</si>
  <si>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</si>
  <si>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</si>
  <si>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</si>
  <si>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</si>
  <si>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</si>
  <si>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</si>
  <si>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</si>
  <si>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</si>
  <si>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</si>
  <si>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</si>
  <si>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</si>
  <si>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</si>
  <si>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</si>
  <si>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</si>
  <si>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</si>
  <si>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</si>
  <si>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</si>
  <si>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</si>
  <si>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Темп роста 2020 года к 2019 году</t>
  </si>
  <si>
    <t>Судебная ситстема</t>
  </si>
  <si>
    <t>0105</t>
  </si>
  <si>
    <t>Массовый спорт</t>
  </si>
  <si>
    <t>1102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</si>
  <si>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 2020 год в сравнении с  аналогичным периодом 2019 года</t>
  </si>
  <si>
    <t>Исполнено за 2019 год</t>
  </si>
  <si>
    <t>Исполнено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</si>
</sst>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1" xfId="0" applyNumberFormat="1" applyFont="1" applyFill="1" applyBorder="1"/>
    <xf numFmtId="164" fontId="0" fillId="0" borderId="1" xfId="0" applyNumberFormat="1" applyFill="1" applyBorder="1"/>
    <xf numFmtId="4" fontId="7" fillId="0" borderId="1" xfId="0" applyNumberFormat="1" applyFont="1" applyFill="1" applyBorder="1"/>
    <xf numFmtId="164" fontId="7" fillId="0" borderId="1" xfId="0" applyNumberFormat="1" applyFont="1" applyFill="1" applyBorder="1"/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/>
    <xf numFmtId="164" fontId="8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shrinkToFit="1"/>
    </xf>
    <xf numFmtId="4" fontId="9" fillId="0" borderId="1" xfId="0" applyNumberFormat="1" applyFont="1" applyFill="1" applyBorder="1"/>
    <xf numFmtId="164" fontId="9" fillId="0" borderId="1" xfId="0" applyNumberFormat="1" applyFont="1" applyFill="1" applyBorder="1"/>
    <xf numFmtId="0" fontId="9" fillId="0" borderId="0" xfId="0" applyFont="1" applyFill="1" applyAlignment="1">
      <alignment horizontal="left" vertical="top"/>
    </xf>
    <xf numFmtId="4" fontId="0" fillId="0" borderId="1" xfId="0" applyNumberFormat="1" applyFill="1" applyBorder="1"/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4" zoomScale="130" zoomScaleNormal="130" workbookViewId="0">
      <selection activeCell="H58" sqref="H58"/>
    </sheetView>
  </sheetViews>
  <sheetFormatPr defaultRowHeight="12.75" x14ac:dyDescent="0.2"/>
  <cols>
    <col min="1" max="1" width="53.6640625" style="7" customWidth="1"/>
    <col min="2" max="2" width="14.33203125" style="7" customWidth="1"/>
    <col min="3" max="4" width="17.1640625" style="7" bestFit="1" customWidth="1"/>
    <col min="5" max="5" width="17.1640625" style="8" bestFit="1" customWidth="1"/>
    <col min="6" max="6" width="0.1640625" style="8" customWidth="1"/>
    <col min="7" max="7" width="17.1640625" style="8" bestFit="1" customWidth="1"/>
    <col min="8" max="8" width="15.5" style="9" customWidth="1"/>
    <col min="9" max="9" width="13" style="6" customWidth="1"/>
    <col min="10" max="11" width="13.83203125" style="6" bestFit="1" customWidth="1"/>
    <col min="12" max="16384" width="9.33203125" style="6"/>
  </cols>
  <sheetData>
    <row r="1" spans="1:9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9" ht="37.5" customHeight="1" x14ac:dyDescent="0.2">
      <c r="A2" s="5" t="s">
        <v>106</v>
      </c>
      <c r="B2" s="5"/>
      <c r="C2" s="5"/>
      <c r="D2" s="5"/>
      <c r="E2" s="5"/>
      <c r="F2" s="5"/>
      <c r="G2" s="5"/>
      <c r="H2" s="5"/>
    </row>
    <row r="3" spans="1:9" x14ac:dyDescent="0.2">
      <c r="A3" s="7" t="s">
        <v>1</v>
      </c>
    </row>
    <row r="4" spans="1:9" ht="45.75" customHeight="1" x14ac:dyDescent="0.2">
      <c r="A4" s="10" t="s">
        <v>2</v>
      </c>
      <c r="B4" s="11" t="s">
        <v>3</v>
      </c>
      <c r="C4" s="12" t="s">
        <v>95</v>
      </c>
      <c r="D4" s="12" t="s">
        <v>107</v>
      </c>
      <c r="E4" s="12" t="s">
        <v>100</v>
      </c>
      <c r="F4" s="12" t="s">
        <v>93</v>
      </c>
      <c r="G4" s="12" t="s">
        <v>108</v>
      </c>
      <c r="H4" s="12" t="s">
        <v>94</v>
      </c>
      <c r="I4" s="12" t="s">
        <v>101</v>
      </c>
    </row>
    <row r="5" spans="1:9" ht="15" x14ac:dyDescent="0.25">
      <c r="A5" s="13" t="s">
        <v>4</v>
      </c>
      <c r="B5" s="14" t="s">
        <v>5</v>
      </c>
      <c r="C5" s="3">
        <f>SUM(C6:C12)</f>
        <v>206647.84875</v>
      </c>
      <c r="D5" s="3">
        <f>SUM(D6:D12)</f>
        <v>193938.11310000002</v>
      </c>
      <c r="E5" s="4">
        <f t="shared" ref="E5:G5" si="0">SUM(E6:E12)</f>
        <v>208565.32</v>
      </c>
      <c r="F5" s="4">
        <f t="shared" si="0"/>
        <v>52141.33</v>
      </c>
      <c r="G5" s="4">
        <f t="shared" si="0"/>
        <v>181746.84000000003</v>
      </c>
      <c r="H5" s="15">
        <f>G5/E5*100</f>
        <v>87.141448060492522</v>
      </c>
      <c r="I5" s="15">
        <f>G5/D5*100</f>
        <v>93.713833291904919</v>
      </c>
    </row>
    <row r="6" spans="1:9" ht="45" x14ac:dyDescent="0.25">
      <c r="A6" s="11" t="s">
        <v>90</v>
      </c>
      <c r="B6" s="14" t="s">
        <v>89</v>
      </c>
      <c r="C6" s="16">
        <v>16633.588779999998</v>
      </c>
      <c r="D6" s="16">
        <v>16458.171760000001</v>
      </c>
      <c r="E6" s="1">
        <v>16573.16</v>
      </c>
      <c r="F6" s="17">
        <f t="shared" ref="F6:F54" si="1">E6/4</f>
        <v>4143.29</v>
      </c>
      <c r="G6" s="1">
        <v>16212.7</v>
      </c>
      <c r="H6" s="27">
        <f t="shared" ref="H6:H54" si="2">G6/E6*100</f>
        <v>97.825037590899981</v>
      </c>
      <c r="I6" s="27">
        <f t="shared" ref="I6:I55" si="3">G6/D6*100</f>
        <v>98.508511373076104</v>
      </c>
    </row>
    <row r="7" spans="1:9" ht="60" x14ac:dyDescent="0.25">
      <c r="A7" s="11" t="s">
        <v>6</v>
      </c>
      <c r="B7" s="14" t="s">
        <v>7</v>
      </c>
      <c r="C7" s="16">
        <v>4947</v>
      </c>
      <c r="D7" s="16">
        <v>4213.6120600000004</v>
      </c>
      <c r="E7" s="1">
        <v>4747</v>
      </c>
      <c r="F7" s="17">
        <f t="shared" si="1"/>
        <v>1186.75</v>
      </c>
      <c r="G7" s="1">
        <v>4221.8</v>
      </c>
      <c r="H7" s="27">
        <f t="shared" si="2"/>
        <v>88.936170212765958</v>
      </c>
      <c r="I7" s="27">
        <f t="shared" si="3"/>
        <v>100.19432116396591</v>
      </c>
    </row>
    <row r="8" spans="1:9" ht="60" x14ac:dyDescent="0.25">
      <c r="A8" s="11" t="s">
        <v>8</v>
      </c>
      <c r="B8" s="14" t="s">
        <v>9</v>
      </c>
      <c r="C8" s="16">
        <v>148711.83121</v>
      </c>
      <c r="D8" s="16">
        <v>140147.49638999999</v>
      </c>
      <c r="E8" s="1">
        <v>149890.72</v>
      </c>
      <c r="F8" s="17">
        <f t="shared" si="1"/>
        <v>37472.68</v>
      </c>
      <c r="G8" s="1">
        <v>131703.39000000001</v>
      </c>
      <c r="H8" s="27">
        <f t="shared" si="2"/>
        <v>87.866273509127197</v>
      </c>
      <c r="I8" s="27">
        <f t="shared" si="3"/>
        <v>93.974843213394365</v>
      </c>
    </row>
    <row r="9" spans="1:9" ht="15" x14ac:dyDescent="0.25">
      <c r="A9" s="11" t="s">
        <v>102</v>
      </c>
      <c r="B9" s="14" t="s">
        <v>103</v>
      </c>
      <c r="C9" s="16">
        <v>0</v>
      </c>
      <c r="D9" s="16"/>
      <c r="E9" s="1">
        <v>31.24</v>
      </c>
      <c r="F9" s="17">
        <f t="shared" si="1"/>
        <v>7.81</v>
      </c>
      <c r="G9" s="1"/>
      <c r="H9" s="27">
        <f t="shared" si="2"/>
        <v>0</v>
      </c>
      <c r="I9" s="27">
        <v>0</v>
      </c>
    </row>
    <row r="10" spans="1:9" ht="30" x14ac:dyDescent="0.25">
      <c r="A10" s="11" t="s">
        <v>10</v>
      </c>
      <c r="B10" s="14" t="s">
        <v>11</v>
      </c>
      <c r="C10" s="16">
        <v>2136.6999999999998</v>
      </c>
      <c r="D10" s="16">
        <v>2136.6999999999998</v>
      </c>
      <c r="E10" s="1">
        <v>3093</v>
      </c>
      <c r="F10" s="17">
        <f t="shared" si="1"/>
        <v>773.25</v>
      </c>
      <c r="G10" s="1">
        <v>3093</v>
      </c>
      <c r="H10" s="27">
        <f t="shared" si="2"/>
        <v>100</v>
      </c>
      <c r="I10" s="27">
        <f t="shared" si="3"/>
        <v>144.75593204474191</v>
      </c>
    </row>
    <row r="11" spans="1:9" ht="15" x14ac:dyDescent="0.25">
      <c r="A11" s="11" t="s">
        <v>12</v>
      </c>
      <c r="B11" s="14" t="s">
        <v>13</v>
      </c>
      <c r="C11" s="16">
        <v>800</v>
      </c>
      <c r="D11" s="16"/>
      <c r="E11" s="1">
        <v>800</v>
      </c>
      <c r="F11" s="17">
        <f t="shared" si="1"/>
        <v>200</v>
      </c>
      <c r="G11" s="1"/>
      <c r="H11" s="27">
        <f t="shared" si="2"/>
        <v>0</v>
      </c>
      <c r="I11" s="27"/>
    </row>
    <row r="12" spans="1:9" ht="15" x14ac:dyDescent="0.25">
      <c r="A12" s="11" t="s">
        <v>14</v>
      </c>
      <c r="B12" s="14" t="s">
        <v>15</v>
      </c>
      <c r="C12" s="16">
        <v>33418.728759999998</v>
      </c>
      <c r="D12" s="16">
        <v>30982.132890000001</v>
      </c>
      <c r="E12" s="1">
        <v>33430.199999999997</v>
      </c>
      <c r="F12" s="17">
        <f t="shared" si="1"/>
        <v>8357.5499999999993</v>
      </c>
      <c r="G12" s="1">
        <v>26515.95</v>
      </c>
      <c r="H12" s="27">
        <f t="shared" si="2"/>
        <v>79.31735376994456</v>
      </c>
      <c r="I12" s="27">
        <f t="shared" si="3"/>
        <v>85.584650011486019</v>
      </c>
    </row>
    <row r="13" spans="1:9" ht="15" x14ac:dyDescent="0.25">
      <c r="A13" s="13" t="s">
        <v>16</v>
      </c>
      <c r="B13" s="14" t="s">
        <v>17</v>
      </c>
      <c r="C13" s="3">
        <f>C14</f>
        <v>1853.5</v>
      </c>
      <c r="D13" s="3">
        <f>D14</f>
        <v>1853.5</v>
      </c>
      <c r="E13" s="4">
        <f t="shared" ref="E13:G13" si="4">E14</f>
        <v>2182.4</v>
      </c>
      <c r="F13" s="4">
        <f t="shared" si="4"/>
        <v>545.6</v>
      </c>
      <c r="G13" s="4">
        <f t="shared" si="4"/>
        <v>2182.4</v>
      </c>
      <c r="H13" s="15">
        <f t="shared" si="2"/>
        <v>100</v>
      </c>
      <c r="I13" s="15">
        <f t="shared" si="3"/>
        <v>117.74480712166174</v>
      </c>
    </row>
    <row r="14" spans="1:9" ht="15" x14ac:dyDescent="0.25">
      <c r="A14" s="11" t="s">
        <v>18</v>
      </c>
      <c r="B14" s="14" t="s">
        <v>19</v>
      </c>
      <c r="C14" s="16">
        <v>1853.5</v>
      </c>
      <c r="D14" s="16">
        <v>1853.5</v>
      </c>
      <c r="E14" s="1">
        <v>2182.4</v>
      </c>
      <c r="F14" s="17">
        <f t="shared" si="1"/>
        <v>545.6</v>
      </c>
      <c r="G14" s="1">
        <v>2182.4</v>
      </c>
      <c r="H14" s="27">
        <f t="shared" si="2"/>
        <v>100</v>
      </c>
      <c r="I14" s="27">
        <f t="shared" si="3"/>
        <v>117.74480712166174</v>
      </c>
    </row>
    <row r="15" spans="1:9" ht="42.75" x14ac:dyDescent="0.25">
      <c r="A15" s="13" t="s">
        <v>20</v>
      </c>
      <c r="B15" s="14" t="s">
        <v>21</v>
      </c>
      <c r="C15" s="3">
        <f>SUM(C16:C18)</f>
        <v>19284.26426</v>
      </c>
      <c r="D15" s="3">
        <f>SUM(D16:D18)</f>
        <v>19122.68766</v>
      </c>
      <c r="E15" s="4">
        <f t="shared" ref="E15:G15" si="5">SUM(E16:E18)</f>
        <v>22640.5</v>
      </c>
      <c r="F15" s="4">
        <f t="shared" si="5"/>
        <v>5660.125</v>
      </c>
      <c r="G15" s="4">
        <f t="shared" si="5"/>
        <v>22330.23</v>
      </c>
      <c r="H15" s="15">
        <f t="shared" si="2"/>
        <v>98.629579735429871</v>
      </c>
      <c r="I15" s="15">
        <f t="shared" si="3"/>
        <v>116.77349124260078</v>
      </c>
    </row>
    <row r="16" spans="1:9" ht="45" x14ac:dyDescent="0.25">
      <c r="A16" s="11" t="s">
        <v>22</v>
      </c>
      <c r="B16" s="14" t="s">
        <v>23</v>
      </c>
      <c r="C16" s="16">
        <v>3426.2</v>
      </c>
      <c r="D16" s="16">
        <v>3318.9614099999999</v>
      </c>
      <c r="E16" s="1">
        <v>3377</v>
      </c>
      <c r="F16" s="17">
        <f t="shared" si="1"/>
        <v>844.25</v>
      </c>
      <c r="G16" s="1">
        <v>3372.87</v>
      </c>
      <c r="H16" s="27">
        <f t="shared" si="2"/>
        <v>99.877702102457803</v>
      </c>
      <c r="I16" s="27">
        <f t="shared" si="3"/>
        <v>101.62426082561772</v>
      </c>
    </row>
    <row r="17" spans="1:9" ht="15" x14ac:dyDescent="0.25">
      <c r="A17" s="11" t="s">
        <v>91</v>
      </c>
      <c r="B17" s="14" t="s">
        <v>92</v>
      </c>
      <c r="C17" s="16">
        <f>16073.48426-215.42</f>
        <v>15858.064259999999</v>
      </c>
      <c r="D17" s="16">
        <f>16019.14625-215.42</f>
        <v>15803.72625</v>
      </c>
      <c r="E17" s="1">
        <v>15897.7</v>
      </c>
      <c r="F17" s="17">
        <f t="shared" si="1"/>
        <v>3974.4250000000002</v>
      </c>
      <c r="G17" s="1">
        <v>15606.41</v>
      </c>
      <c r="H17" s="27">
        <f t="shared" si="2"/>
        <v>98.167722374934726</v>
      </c>
      <c r="I17" s="27">
        <f t="shared" si="3"/>
        <v>98.75145742922497</v>
      </c>
    </row>
    <row r="18" spans="1:9" ht="45" x14ac:dyDescent="0.25">
      <c r="A18" s="11" t="s">
        <v>24</v>
      </c>
      <c r="B18" s="14" t="s">
        <v>25</v>
      </c>
      <c r="C18" s="16">
        <v>0</v>
      </c>
      <c r="D18" s="16"/>
      <c r="E18" s="1">
        <v>3365.8</v>
      </c>
      <c r="F18" s="17">
        <f t="shared" si="1"/>
        <v>841.45</v>
      </c>
      <c r="G18" s="1">
        <v>3350.95</v>
      </c>
      <c r="H18" s="27">
        <f t="shared" si="2"/>
        <v>99.558797314160074</v>
      </c>
      <c r="I18" s="27"/>
    </row>
    <row r="19" spans="1:9" ht="15" x14ac:dyDescent="0.25">
      <c r="A19" s="13" t="s">
        <v>26</v>
      </c>
      <c r="B19" s="14" t="s">
        <v>27</v>
      </c>
      <c r="C19" s="3">
        <f>SUM(C20:C24)</f>
        <v>221526.49328</v>
      </c>
      <c r="D19" s="3">
        <f>SUM(D20:D24)</f>
        <v>195980.00250999999</v>
      </c>
      <c r="E19" s="4">
        <f t="shared" ref="E19:G19" si="6">SUM(E20:E24)</f>
        <v>228349.93</v>
      </c>
      <c r="F19" s="4">
        <f t="shared" si="6"/>
        <v>57087.482499999998</v>
      </c>
      <c r="G19" s="4">
        <f t="shared" si="6"/>
        <v>214462.72999999998</v>
      </c>
      <c r="H19" s="15">
        <f t="shared" si="2"/>
        <v>93.918456642399661</v>
      </c>
      <c r="I19" s="15">
        <f t="shared" si="3"/>
        <v>109.43092522363698</v>
      </c>
    </row>
    <row r="20" spans="1:9" ht="15" hidden="1" x14ac:dyDescent="0.25">
      <c r="A20" s="11" t="s">
        <v>28</v>
      </c>
      <c r="B20" s="14" t="s">
        <v>29</v>
      </c>
      <c r="C20" s="16">
        <v>0</v>
      </c>
      <c r="D20" s="16"/>
      <c r="E20" s="1"/>
      <c r="F20" s="17">
        <f t="shared" si="1"/>
        <v>0</v>
      </c>
      <c r="G20" s="1"/>
      <c r="H20" s="27"/>
      <c r="I20" s="27"/>
    </row>
    <row r="21" spans="1:9" ht="15" x14ac:dyDescent="0.25">
      <c r="A21" s="11" t="s">
        <v>30</v>
      </c>
      <c r="B21" s="14" t="s">
        <v>31</v>
      </c>
      <c r="C21" s="16">
        <v>8741.6</v>
      </c>
      <c r="D21" s="16">
        <v>7418.9245199999996</v>
      </c>
      <c r="E21" s="1">
        <v>16464.599999999999</v>
      </c>
      <c r="F21" s="17">
        <f t="shared" si="1"/>
        <v>4116.1499999999996</v>
      </c>
      <c r="G21" s="1">
        <v>13715</v>
      </c>
      <c r="H21" s="27">
        <f t="shared" si="2"/>
        <v>83.299928331086093</v>
      </c>
      <c r="I21" s="27">
        <f t="shared" si="3"/>
        <v>184.86506990369006</v>
      </c>
    </row>
    <row r="22" spans="1:9" ht="15" x14ac:dyDescent="0.25">
      <c r="A22" s="11" t="s">
        <v>32</v>
      </c>
      <c r="B22" s="14" t="s">
        <v>33</v>
      </c>
      <c r="C22" s="16">
        <v>270</v>
      </c>
      <c r="D22" s="16">
        <v>270</v>
      </c>
      <c r="E22" s="1">
        <v>422</v>
      </c>
      <c r="F22" s="17">
        <f t="shared" si="1"/>
        <v>105.5</v>
      </c>
      <c r="G22" s="1">
        <v>394.18</v>
      </c>
      <c r="H22" s="27">
        <f t="shared" si="2"/>
        <v>93.407582938388629</v>
      </c>
      <c r="I22" s="27"/>
    </row>
    <row r="23" spans="1:9" ht="15" x14ac:dyDescent="0.25">
      <c r="A23" s="11" t="s">
        <v>34</v>
      </c>
      <c r="B23" s="14" t="s">
        <v>35</v>
      </c>
      <c r="C23" s="16">
        <f>206733.70697-23833.73353</f>
        <v>182899.97344</v>
      </c>
      <c r="D23" s="16">
        <f>184408.57657-23586.70115</f>
        <v>160821.87542</v>
      </c>
      <c r="E23" s="1">
        <v>192643.36</v>
      </c>
      <c r="F23" s="17">
        <f t="shared" si="1"/>
        <v>48160.84</v>
      </c>
      <c r="G23" s="1">
        <v>188655.11</v>
      </c>
      <c r="H23" s="27">
        <f t="shared" si="2"/>
        <v>97.929723609471935</v>
      </c>
      <c r="I23" s="27">
        <f t="shared" si="3"/>
        <v>117.30687103810421</v>
      </c>
    </row>
    <row r="24" spans="1:9" ht="30" x14ac:dyDescent="0.25">
      <c r="A24" s="11" t="s">
        <v>36</v>
      </c>
      <c r="B24" s="14" t="s">
        <v>37</v>
      </c>
      <c r="C24" s="16">
        <f>38814.91984-9200</f>
        <v>29614.919840000002</v>
      </c>
      <c r="D24" s="16">
        <f>36669.20257-9200</f>
        <v>27469.202570000001</v>
      </c>
      <c r="E24" s="1">
        <v>18819.97</v>
      </c>
      <c r="F24" s="17">
        <f t="shared" si="1"/>
        <v>4704.9925000000003</v>
      </c>
      <c r="G24" s="1">
        <v>11698.44</v>
      </c>
      <c r="H24" s="27">
        <f t="shared" si="2"/>
        <v>62.159716513894544</v>
      </c>
      <c r="I24" s="27">
        <f t="shared" si="3"/>
        <v>42.58747581109705</v>
      </c>
    </row>
    <row r="25" spans="1:9" ht="28.5" x14ac:dyDescent="0.25">
      <c r="A25" s="13" t="s">
        <v>38</v>
      </c>
      <c r="B25" s="14" t="s">
        <v>39</v>
      </c>
      <c r="C25" s="3">
        <f>SUM(C26:C29)</f>
        <v>351163.55562999996</v>
      </c>
      <c r="D25" s="3">
        <f>SUM(D26:D29)</f>
        <v>274109.91001999995</v>
      </c>
      <c r="E25" s="4">
        <f t="shared" ref="E25:G25" si="7">SUM(E26:E29)</f>
        <v>406306.4</v>
      </c>
      <c r="F25" s="4">
        <f t="shared" si="7"/>
        <v>101576.6</v>
      </c>
      <c r="G25" s="4">
        <f t="shared" si="7"/>
        <v>345390.4</v>
      </c>
      <c r="H25" s="15">
        <f t="shared" si="2"/>
        <v>85.007373745528</v>
      </c>
      <c r="I25" s="15">
        <f t="shared" si="3"/>
        <v>126.00434620360834</v>
      </c>
    </row>
    <row r="26" spans="1:9" ht="15" x14ac:dyDescent="0.25">
      <c r="A26" s="11" t="s">
        <v>40</v>
      </c>
      <c r="B26" s="14" t="s">
        <v>41</v>
      </c>
      <c r="C26" s="16">
        <f>11113.06781-197.1</f>
        <v>10915.96781</v>
      </c>
      <c r="D26" s="16">
        <f>9861.11638-197.1</f>
        <v>9664.0163799999991</v>
      </c>
      <c r="E26" s="1">
        <v>4660.74</v>
      </c>
      <c r="F26" s="17">
        <f t="shared" si="1"/>
        <v>1165.1849999999999</v>
      </c>
      <c r="G26" s="1">
        <v>4474.1899999999996</v>
      </c>
      <c r="H26" s="27">
        <f t="shared" si="2"/>
        <v>95.997416719233414</v>
      </c>
      <c r="I26" s="27">
        <f t="shared" si="3"/>
        <v>46.297417389104218</v>
      </c>
    </row>
    <row r="27" spans="1:9" ht="15" x14ac:dyDescent="0.25">
      <c r="A27" s="11" t="s">
        <v>42</v>
      </c>
      <c r="B27" s="14" t="s">
        <v>43</v>
      </c>
      <c r="C27" s="16">
        <f>146418.09875-1030</f>
        <v>145388.09875</v>
      </c>
      <c r="D27" s="16">
        <f>89550.67777-970</f>
        <v>88580.677769999995</v>
      </c>
      <c r="E27" s="1">
        <v>81281.509999999995</v>
      </c>
      <c r="F27" s="17">
        <f t="shared" si="1"/>
        <v>20320.377499999999</v>
      </c>
      <c r="G27" s="1">
        <v>62961.33</v>
      </c>
      <c r="H27" s="27">
        <f t="shared" si="2"/>
        <v>77.460827191817685</v>
      </c>
      <c r="I27" s="27">
        <f t="shared" si="3"/>
        <v>71.077950163668078</v>
      </c>
    </row>
    <row r="28" spans="1:9" ht="15" x14ac:dyDescent="0.25">
      <c r="A28" s="11" t="s">
        <v>44</v>
      </c>
      <c r="B28" s="14" t="s">
        <v>45</v>
      </c>
      <c r="C28" s="16">
        <f>284910.611-93516.57993</f>
        <v>191394.03106999997</v>
      </c>
      <c r="D28" s="16">
        <f>264480.54058-92080.78271</f>
        <v>172399.75786999997</v>
      </c>
      <c r="E28" s="1">
        <v>316755.15000000002</v>
      </c>
      <c r="F28" s="17">
        <f t="shared" si="1"/>
        <v>79188.787500000006</v>
      </c>
      <c r="G28" s="1">
        <v>274345.88</v>
      </c>
      <c r="H28" s="27">
        <f t="shared" si="2"/>
        <v>86.611340020833111</v>
      </c>
      <c r="I28" s="27">
        <f t="shared" si="3"/>
        <v>159.13356456502316</v>
      </c>
    </row>
    <row r="29" spans="1:9" ht="30" x14ac:dyDescent="0.25">
      <c r="A29" s="11" t="s">
        <v>46</v>
      </c>
      <c r="B29" s="14" t="s">
        <v>47</v>
      </c>
      <c r="C29" s="16">
        <f>9521.30447-6055.84647</f>
        <v>3465.4579999999987</v>
      </c>
      <c r="D29" s="16">
        <f>9521.30447-6055.84647</f>
        <v>3465.4579999999987</v>
      </c>
      <c r="E29" s="1">
        <v>3609</v>
      </c>
      <c r="F29" s="17">
        <f t="shared" si="1"/>
        <v>902.25</v>
      </c>
      <c r="G29" s="1">
        <v>3609</v>
      </c>
      <c r="H29" s="27">
        <f t="shared" si="2"/>
        <v>100</v>
      </c>
      <c r="I29" s="27">
        <f t="shared" si="3"/>
        <v>104.14207876707786</v>
      </c>
    </row>
    <row r="30" spans="1:9" s="21" customFormat="1" ht="14.25" x14ac:dyDescent="0.2">
      <c r="A30" s="13" t="s">
        <v>96</v>
      </c>
      <c r="B30" s="18" t="s">
        <v>98</v>
      </c>
      <c r="C30" s="19">
        <f>C31</f>
        <v>14351.573069999999</v>
      </c>
      <c r="D30" s="19">
        <f>D31</f>
        <v>13809.824669999998</v>
      </c>
      <c r="E30" s="20">
        <f t="shared" ref="E30:G30" si="8">E31</f>
        <v>16950.349999999999</v>
      </c>
      <c r="F30" s="20">
        <f t="shared" si="8"/>
        <v>0</v>
      </c>
      <c r="G30" s="20">
        <f t="shared" si="8"/>
        <v>16804.41</v>
      </c>
      <c r="H30" s="15">
        <f t="shared" ref="H30:H31" si="9">G30/E30*100</f>
        <v>99.13901482860237</v>
      </c>
      <c r="I30" s="15">
        <f t="shared" si="3"/>
        <v>121.68445582444893</v>
      </c>
    </row>
    <row r="31" spans="1:9" ht="15" x14ac:dyDescent="0.25">
      <c r="A31" s="11" t="s">
        <v>97</v>
      </c>
      <c r="B31" s="14" t="s">
        <v>99</v>
      </c>
      <c r="C31" s="22">
        <f>19091.57307-4740</f>
        <v>14351.573069999999</v>
      </c>
      <c r="D31" s="16">
        <f>18517.54671-4707.72204</f>
        <v>13809.824669999998</v>
      </c>
      <c r="E31" s="1">
        <v>16950.349999999999</v>
      </c>
      <c r="F31" s="17"/>
      <c r="G31" s="1">
        <v>16804.41</v>
      </c>
      <c r="H31" s="27">
        <f t="shared" si="9"/>
        <v>99.13901482860237</v>
      </c>
      <c r="I31" s="27">
        <f t="shared" si="3"/>
        <v>121.68445582444893</v>
      </c>
    </row>
    <row r="32" spans="1:9" ht="15" x14ac:dyDescent="0.25">
      <c r="A32" s="13" t="s">
        <v>48</v>
      </c>
      <c r="B32" s="14" t="s">
        <v>49</v>
      </c>
      <c r="C32" s="3">
        <f>SUM(C33:C38)</f>
        <v>1167167.25841</v>
      </c>
      <c r="D32" s="3">
        <f>SUM(D33:D38)</f>
        <v>1156196.4447500003</v>
      </c>
      <c r="E32" s="4">
        <f t="shared" ref="E32:G32" si="10">SUM(E33:E38)</f>
        <v>1186549.6300000001</v>
      </c>
      <c r="F32" s="4">
        <f t="shared" si="10"/>
        <v>290655.97750000004</v>
      </c>
      <c r="G32" s="4">
        <f t="shared" si="10"/>
        <v>1145322.6000000001</v>
      </c>
      <c r="H32" s="15">
        <f t="shared" si="2"/>
        <v>96.52546939819112</v>
      </c>
      <c r="I32" s="15">
        <f t="shared" si="3"/>
        <v>99.05951581157548</v>
      </c>
    </row>
    <row r="33" spans="1:9" ht="15" x14ac:dyDescent="0.25">
      <c r="A33" s="11" t="s">
        <v>50</v>
      </c>
      <c r="B33" s="14" t="s">
        <v>51</v>
      </c>
      <c r="C33" s="22">
        <v>395687.53367999999</v>
      </c>
      <c r="D33" s="16">
        <v>392151.39662000001</v>
      </c>
      <c r="E33" s="1">
        <v>395740.07</v>
      </c>
      <c r="F33" s="17">
        <f t="shared" si="1"/>
        <v>98935.017500000002</v>
      </c>
      <c r="G33" s="1">
        <v>383122.65</v>
      </c>
      <c r="H33" s="27">
        <f t="shared" si="2"/>
        <v>96.811690057061952</v>
      </c>
      <c r="I33" s="27">
        <f t="shared" si="3"/>
        <v>97.6976375201466</v>
      </c>
    </row>
    <row r="34" spans="1:9" ht="15" x14ac:dyDescent="0.25">
      <c r="A34" s="11" t="s">
        <v>52</v>
      </c>
      <c r="B34" s="14" t="s">
        <v>53</v>
      </c>
      <c r="C34" s="22">
        <v>593887.82472999999</v>
      </c>
      <c r="D34" s="16">
        <v>589558.72501000005</v>
      </c>
      <c r="E34" s="1">
        <v>617233.05000000005</v>
      </c>
      <c r="F34" s="17">
        <f t="shared" si="1"/>
        <v>154308.26250000001</v>
      </c>
      <c r="G34" s="1">
        <v>597641.72</v>
      </c>
      <c r="H34" s="27">
        <f t="shared" si="2"/>
        <v>96.825942810418198</v>
      </c>
      <c r="I34" s="27">
        <f t="shared" si="3"/>
        <v>101.37102457263487</v>
      </c>
    </row>
    <row r="35" spans="1:9" ht="15.75" x14ac:dyDescent="0.25">
      <c r="A35" s="23" t="s">
        <v>54</v>
      </c>
      <c r="B35" s="14" t="s">
        <v>55</v>
      </c>
      <c r="C35" s="22">
        <v>105886.2</v>
      </c>
      <c r="D35" s="16">
        <v>104691.97523</v>
      </c>
      <c r="E35" s="1">
        <v>109691.99</v>
      </c>
      <c r="F35" s="17">
        <f t="shared" si="1"/>
        <v>27422.997500000001</v>
      </c>
      <c r="G35" s="1">
        <v>106450.48</v>
      </c>
      <c r="H35" s="27">
        <f t="shared" si="2"/>
        <v>97.044898173512934</v>
      </c>
      <c r="I35" s="27">
        <f t="shared" si="3"/>
        <v>101.67969394610876</v>
      </c>
    </row>
    <row r="36" spans="1:9" ht="15" hidden="1" x14ac:dyDescent="0.25">
      <c r="A36" s="11"/>
      <c r="B36" s="14"/>
      <c r="C36" s="22"/>
      <c r="D36" s="16"/>
      <c r="E36" s="1"/>
      <c r="F36" s="17"/>
      <c r="G36" s="1"/>
      <c r="H36" s="27"/>
      <c r="I36" s="27"/>
    </row>
    <row r="37" spans="1:9" ht="15" x14ac:dyDescent="0.25">
      <c r="A37" s="11" t="s">
        <v>56</v>
      </c>
      <c r="B37" s="14" t="s">
        <v>57</v>
      </c>
      <c r="C37" s="22">
        <v>35098.199999999997</v>
      </c>
      <c r="D37" s="16">
        <v>35077.114999999998</v>
      </c>
      <c r="E37" s="1">
        <v>23925.72</v>
      </c>
      <c r="F37" s="17">
        <v>0</v>
      </c>
      <c r="G37" s="1">
        <v>20803.3</v>
      </c>
      <c r="H37" s="27">
        <f t="shared" si="2"/>
        <v>86.949525447927996</v>
      </c>
      <c r="I37" s="27">
        <f t="shared" si="3"/>
        <v>59.307329009241492</v>
      </c>
    </row>
    <row r="38" spans="1:9" ht="15" x14ac:dyDescent="0.25">
      <c r="A38" s="11" t="s">
        <v>58</v>
      </c>
      <c r="B38" s="14" t="s">
        <v>59</v>
      </c>
      <c r="C38" s="22">
        <v>36607.5</v>
      </c>
      <c r="D38" s="16">
        <v>34717.232889999999</v>
      </c>
      <c r="E38" s="1">
        <v>39958.800000000003</v>
      </c>
      <c r="F38" s="17">
        <f t="shared" si="1"/>
        <v>9989.7000000000007</v>
      </c>
      <c r="G38" s="1">
        <v>37304.449999999997</v>
      </c>
      <c r="H38" s="27">
        <f t="shared" si="2"/>
        <v>93.357283001491524</v>
      </c>
      <c r="I38" s="27">
        <f t="shared" si="3"/>
        <v>107.45225611210859</v>
      </c>
    </row>
    <row r="39" spans="1:9" ht="15" x14ac:dyDescent="0.25">
      <c r="A39" s="13" t="s">
        <v>60</v>
      </c>
      <c r="B39" s="14" t="s">
        <v>61</v>
      </c>
      <c r="C39" s="3">
        <f>SUM(C40:C41)</f>
        <v>128189.66917000001</v>
      </c>
      <c r="D39" s="3">
        <f>SUM(D40:D41)</f>
        <v>126551.60751</v>
      </c>
      <c r="E39" s="4">
        <f t="shared" ref="E39:G39" si="11">SUM(E40:E41)</f>
        <v>129054.2</v>
      </c>
      <c r="F39" s="4">
        <f t="shared" si="11"/>
        <v>32263.55</v>
      </c>
      <c r="G39" s="4">
        <f t="shared" si="11"/>
        <v>126602.61</v>
      </c>
      <c r="H39" s="15">
        <f t="shared" si="2"/>
        <v>98.100340787049163</v>
      </c>
      <c r="I39" s="15">
        <f t="shared" si="3"/>
        <v>100.04030173223677</v>
      </c>
    </row>
    <row r="40" spans="1:9" ht="15" x14ac:dyDescent="0.25">
      <c r="A40" s="11" t="s">
        <v>62</v>
      </c>
      <c r="B40" s="14" t="s">
        <v>63</v>
      </c>
      <c r="C40" s="22">
        <f>144710.47417-16520.805</f>
        <v>128189.66917000001</v>
      </c>
      <c r="D40" s="16">
        <f>142873.36251-16321.755</f>
        <v>126551.60751</v>
      </c>
      <c r="E40" s="1">
        <v>129054.2</v>
      </c>
      <c r="F40" s="17">
        <f t="shared" si="1"/>
        <v>32263.55</v>
      </c>
      <c r="G40" s="1">
        <v>126602.61</v>
      </c>
      <c r="H40" s="27">
        <f t="shared" si="2"/>
        <v>98.100340787049163</v>
      </c>
      <c r="I40" s="27">
        <f t="shared" si="3"/>
        <v>100.04030173223677</v>
      </c>
    </row>
    <row r="41" spans="1:9" ht="15" hidden="1" x14ac:dyDescent="0.25">
      <c r="A41" s="11"/>
      <c r="B41" s="14"/>
      <c r="C41" s="22"/>
      <c r="D41" s="16"/>
      <c r="E41" s="1"/>
      <c r="F41" s="17"/>
      <c r="G41" s="1"/>
      <c r="H41" s="27"/>
      <c r="I41" s="27"/>
    </row>
    <row r="42" spans="1:9" ht="15" x14ac:dyDescent="0.25">
      <c r="A42" s="13" t="s">
        <v>64</v>
      </c>
      <c r="B42" s="14" t="s">
        <v>65</v>
      </c>
      <c r="C42" s="3">
        <f>SUM(C43:C45)</f>
        <v>138131.11145999999</v>
      </c>
      <c r="D42" s="3">
        <f>SUM(D43:D45)</f>
        <v>132410.80171999999</v>
      </c>
      <c r="E42" s="4">
        <f t="shared" ref="E42:G42" si="12">SUM(E43:E45)</f>
        <v>109188.6</v>
      </c>
      <c r="F42" s="4">
        <f t="shared" si="12"/>
        <v>27297.15</v>
      </c>
      <c r="G42" s="4">
        <f t="shared" si="12"/>
        <v>98533.709999999992</v>
      </c>
      <c r="H42" s="15">
        <f t="shared" si="2"/>
        <v>90.241756007495283</v>
      </c>
      <c r="I42" s="15">
        <f t="shared" si="3"/>
        <v>74.415160032307966</v>
      </c>
    </row>
    <row r="43" spans="1:9" ht="15" x14ac:dyDescent="0.25">
      <c r="A43" s="11" t="s">
        <v>66</v>
      </c>
      <c r="B43" s="14" t="s">
        <v>67</v>
      </c>
      <c r="C43" s="22">
        <f>973.38484-322.19242</f>
        <v>651.19242000000008</v>
      </c>
      <c r="D43" s="16">
        <f>928.1779-311.97272</f>
        <v>616.20518000000004</v>
      </c>
      <c r="E43" s="1">
        <v>578.53</v>
      </c>
      <c r="F43" s="17">
        <f t="shared" si="1"/>
        <v>144.63249999999999</v>
      </c>
      <c r="G43" s="1">
        <v>545.88</v>
      </c>
      <c r="H43" s="27">
        <f t="shared" si="2"/>
        <v>94.35638601282561</v>
      </c>
      <c r="I43" s="27">
        <f t="shared" si="3"/>
        <v>88.587376042505838</v>
      </c>
    </row>
    <row r="44" spans="1:9" ht="15" x14ac:dyDescent="0.25">
      <c r="A44" s="11" t="s">
        <v>68</v>
      </c>
      <c r="B44" s="14" t="s">
        <v>69</v>
      </c>
      <c r="C44" s="22">
        <v>27901.565419999999</v>
      </c>
      <c r="D44" s="16">
        <v>27408.305319999999</v>
      </c>
      <c r="E44" s="1">
        <v>9536.1299999999992</v>
      </c>
      <c r="F44" s="17">
        <f t="shared" si="1"/>
        <v>2384.0324999999998</v>
      </c>
      <c r="G44" s="1">
        <v>9536.1299999999992</v>
      </c>
      <c r="H44" s="27">
        <f t="shared" si="2"/>
        <v>100</v>
      </c>
      <c r="I44" s="27">
        <f t="shared" si="3"/>
        <v>34.792847965836948</v>
      </c>
    </row>
    <row r="45" spans="1:9" ht="15" x14ac:dyDescent="0.25">
      <c r="A45" s="11" t="s">
        <v>70</v>
      </c>
      <c r="B45" s="14" t="s">
        <v>71</v>
      </c>
      <c r="C45" s="22">
        <v>109578.35361999999</v>
      </c>
      <c r="D45" s="16">
        <v>104386.29122</v>
      </c>
      <c r="E45" s="1">
        <v>99073.94</v>
      </c>
      <c r="F45" s="17">
        <f t="shared" si="1"/>
        <v>24768.485000000001</v>
      </c>
      <c r="G45" s="1">
        <v>88451.7</v>
      </c>
      <c r="H45" s="27">
        <f t="shared" si="2"/>
        <v>89.278472219839031</v>
      </c>
      <c r="I45" s="27">
        <f t="shared" si="3"/>
        <v>84.734977137546778</v>
      </c>
    </row>
    <row r="46" spans="1:9" ht="15" x14ac:dyDescent="0.25">
      <c r="A46" s="13" t="s">
        <v>72</v>
      </c>
      <c r="B46" s="14" t="s">
        <v>73</v>
      </c>
      <c r="C46" s="3">
        <f>C47</f>
        <v>53957.319000000003</v>
      </c>
      <c r="D46" s="3">
        <f>D47</f>
        <v>53241.153319999998</v>
      </c>
      <c r="E46" s="4">
        <f>E47+E48</f>
        <v>55832.299999999996</v>
      </c>
      <c r="F46" s="4">
        <f t="shared" ref="F46:G46" si="13">F47+F48</f>
        <v>13958.074999999999</v>
      </c>
      <c r="G46" s="4">
        <f t="shared" si="13"/>
        <v>44527.42</v>
      </c>
      <c r="H46" s="15">
        <f t="shared" si="2"/>
        <v>79.752078993700778</v>
      </c>
      <c r="I46" s="15">
        <f t="shared" si="3"/>
        <v>83.633462506668337</v>
      </c>
    </row>
    <row r="47" spans="1:9" ht="15" x14ac:dyDescent="0.25">
      <c r="A47" s="11" t="s">
        <v>74</v>
      </c>
      <c r="B47" s="14" t="s">
        <v>75</v>
      </c>
      <c r="C47" s="22">
        <f>71734.319-17777</f>
        <v>53957.319000000003</v>
      </c>
      <c r="D47" s="16">
        <f>71018.15332-17777</f>
        <v>53241.153319999998</v>
      </c>
      <c r="E47" s="1">
        <v>55487.199999999997</v>
      </c>
      <c r="F47" s="17">
        <f t="shared" si="1"/>
        <v>13871.8</v>
      </c>
      <c r="G47" s="1">
        <v>44195.74</v>
      </c>
      <c r="H47" s="27">
        <f t="shared" si="2"/>
        <v>79.650333770671438</v>
      </c>
      <c r="I47" s="27">
        <f t="shared" si="3"/>
        <v>83.010485769093776</v>
      </c>
    </row>
    <row r="48" spans="1:9" ht="15" x14ac:dyDescent="0.25">
      <c r="A48" s="11" t="s">
        <v>104</v>
      </c>
      <c r="B48" s="14" t="s">
        <v>105</v>
      </c>
      <c r="C48" s="3"/>
      <c r="D48" s="3"/>
      <c r="E48" s="1">
        <v>345.1</v>
      </c>
      <c r="F48" s="17">
        <f t="shared" si="1"/>
        <v>86.275000000000006</v>
      </c>
      <c r="G48" s="1">
        <v>331.68</v>
      </c>
      <c r="H48" s="27">
        <f t="shared" si="2"/>
        <v>96.11127209504491</v>
      </c>
      <c r="I48" s="27"/>
    </row>
    <row r="49" spans="1:9" ht="15" x14ac:dyDescent="0.2">
      <c r="A49" s="13" t="s">
        <v>76</v>
      </c>
      <c r="B49" s="14" t="s">
        <v>77</v>
      </c>
      <c r="C49" s="24">
        <f>C50+C51</f>
        <v>4730.46</v>
      </c>
      <c r="D49" s="24">
        <f>D50+D51</f>
        <v>4667.87</v>
      </c>
      <c r="E49" s="24">
        <f t="shared" ref="E49:G49" si="14">E50+E51</f>
        <v>5048.63</v>
      </c>
      <c r="F49" s="24">
        <f t="shared" si="14"/>
        <v>1262.1575</v>
      </c>
      <c r="G49" s="24">
        <f t="shared" si="14"/>
        <v>5006.05</v>
      </c>
      <c r="H49" s="15">
        <f t="shared" si="2"/>
        <v>99.156602880385364</v>
      </c>
      <c r="I49" s="15">
        <f t="shared" si="3"/>
        <v>107.24484615038551</v>
      </c>
    </row>
    <row r="50" spans="1:9" ht="15" x14ac:dyDescent="0.25">
      <c r="A50" s="11" t="s">
        <v>78</v>
      </c>
      <c r="B50" s="14" t="s">
        <v>79</v>
      </c>
      <c r="C50" s="22">
        <v>3150</v>
      </c>
      <c r="D50" s="16">
        <v>3150</v>
      </c>
      <c r="E50" s="1">
        <v>3500</v>
      </c>
      <c r="F50" s="17">
        <f t="shared" si="1"/>
        <v>875</v>
      </c>
      <c r="G50" s="1">
        <v>3500</v>
      </c>
      <c r="H50" s="27">
        <f t="shared" si="2"/>
        <v>100</v>
      </c>
      <c r="I50" s="27">
        <f t="shared" si="3"/>
        <v>111.11111111111111</v>
      </c>
    </row>
    <row r="51" spans="1:9" ht="22.5" customHeight="1" x14ac:dyDescent="0.25">
      <c r="A51" s="11" t="s">
        <v>80</v>
      </c>
      <c r="B51" s="14" t="s">
        <v>81</v>
      </c>
      <c r="C51" s="25">
        <v>1580.46</v>
      </c>
      <c r="D51" s="25">
        <v>1517.87</v>
      </c>
      <c r="E51" s="1">
        <v>1548.63</v>
      </c>
      <c r="F51" s="17">
        <f t="shared" si="1"/>
        <v>387.15750000000003</v>
      </c>
      <c r="G51" s="1">
        <v>1506.05</v>
      </c>
      <c r="H51" s="27">
        <f t="shared" si="2"/>
        <v>97.250472998714983</v>
      </c>
      <c r="I51" s="27">
        <f t="shared" si="3"/>
        <v>99.221277184475625</v>
      </c>
    </row>
    <row r="52" spans="1:9" ht="58.5" hidden="1" customHeight="1" x14ac:dyDescent="0.25">
      <c r="A52" s="13" t="s">
        <v>82</v>
      </c>
      <c r="B52" s="14" t="s">
        <v>83</v>
      </c>
      <c r="C52" s="22"/>
      <c r="D52" s="22"/>
      <c r="E52" s="4">
        <f>SUM(E53:E54)</f>
        <v>0</v>
      </c>
      <c r="F52" s="4">
        <f t="shared" si="1"/>
        <v>0</v>
      </c>
      <c r="G52" s="4">
        <f>SUM(G53:G54)</f>
        <v>0</v>
      </c>
      <c r="H52" s="27" t="e">
        <f t="shared" si="2"/>
        <v>#DIV/0!</v>
      </c>
      <c r="I52" s="27" t="e">
        <f t="shared" si="3"/>
        <v>#DIV/0!</v>
      </c>
    </row>
    <row r="53" spans="1:9" ht="33" hidden="1" customHeight="1" x14ac:dyDescent="0.25">
      <c r="A53" s="11" t="s">
        <v>84</v>
      </c>
      <c r="B53" s="14" t="s">
        <v>85</v>
      </c>
      <c r="C53" s="22"/>
      <c r="D53" s="22"/>
      <c r="E53" s="2">
        <f>66395-66395</f>
        <v>0</v>
      </c>
      <c r="F53" s="4">
        <f t="shared" si="1"/>
        <v>0</v>
      </c>
      <c r="G53" s="2"/>
      <c r="H53" s="27" t="e">
        <f t="shared" si="2"/>
        <v>#DIV/0!</v>
      </c>
      <c r="I53" s="27" t="e">
        <f t="shared" si="3"/>
        <v>#DIV/0!</v>
      </c>
    </row>
    <row r="54" spans="1:9" ht="38.25" hidden="1" customHeight="1" x14ac:dyDescent="0.25">
      <c r="A54" s="11" t="s">
        <v>86</v>
      </c>
      <c r="B54" s="14" t="s">
        <v>87</v>
      </c>
      <c r="C54" s="3">
        <f>C51+C48+C46+C42+C39+C32+C25+C19+C15+C13+C5+C30</f>
        <v>2303853.0530300001</v>
      </c>
      <c r="D54" s="3">
        <f>D51+D48+D46+D42+D39+D32+D25+D19+D15+D13+D5+D30</f>
        <v>2168731.9152600002</v>
      </c>
      <c r="E54" s="2"/>
      <c r="F54" s="4">
        <f t="shared" si="1"/>
        <v>0</v>
      </c>
      <c r="G54" s="2"/>
      <c r="H54" s="27" t="e">
        <f t="shared" si="2"/>
        <v>#DIV/0!</v>
      </c>
      <c r="I54" s="27">
        <f t="shared" si="3"/>
        <v>0</v>
      </c>
    </row>
    <row r="55" spans="1:9" ht="15" x14ac:dyDescent="0.25">
      <c r="A55" s="13" t="s">
        <v>88</v>
      </c>
      <c r="B55" s="18"/>
      <c r="C55" s="4">
        <f>C5+C13+C15+C19+C25+C30+C32+C39+C42+C46+C49</f>
        <v>2307003.0530300001</v>
      </c>
      <c r="D55" s="4">
        <f>D5+D13+D15+D19+D25+D30+D32+D39+D42+D46+D49</f>
        <v>2171881.9152600002</v>
      </c>
      <c r="E55" s="4">
        <f t="shared" ref="E55:G55" si="15">E5+E13+E15+E19+E25+E30+E32+E39+E42+E46+E49</f>
        <v>2370668.2600000002</v>
      </c>
      <c r="F55" s="4">
        <f t="shared" si="15"/>
        <v>582448.04749999999</v>
      </c>
      <c r="G55" s="4">
        <f t="shared" si="15"/>
        <v>2202909.4000000004</v>
      </c>
      <c r="H55" s="15">
        <f>G55/E55*100</f>
        <v>92.923562405142263</v>
      </c>
      <c r="I55" s="15">
        <f t="shared" si="3"/>
        <v>101.42859906526208</v>
      </c>
    </row>
    <row r="56" spans="1:9" x14ac:dyDescent="0.2">
      <c r="C56" s="26"/>
      <c r="D56" s="26"/>
    </row>
    <row r="58" spans="1:9" x14ac:dyDescent="0.2">
      <c r="C58" s="26"/>
    </row>
    <row r="60" spans="1:9" x14ac:dyDescent="0.2">
      <c r="C60" s="26"/>
      <c r="D60" s="26"/>
      <c r="E60" s="26"/>
      <c r="F60" s="26"/>
      <c r="G60" s="26"/>
    </row>
  </sheetData>
  <mergeCells count="2">
    <mergeCell ref="A1:H1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2020-08-20T07:05:53Z</cp:lastPrinted>
  <dcterms:created xsi:type="dcterms:W3CDTF">2017-05-25T10:54:37Z</dcterms:created>
  <dcterms:modified xsi:type="dcterms:W3CDTF">2021-01-21T09:57:11Z</dcterms:modified>
</cp:coreProperties>
</file>