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\Исполнение консолидированного бюджета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/>
  <c r="D52" i="1" l="1"/>
  <c r="D49" i="1"/>
  <c r="D46" i="1"/>
  <c r="D43" i="1"/>
  <c r="D42" i="1" s="1"/>
  <c r="D40" i="1"/>
  <c r="D39" i="1"/>
  <c r="D32" i="1"/>
  <c r="D31" i="1"/>
  <c r="D30" i="1" s="1"/>
  <c r="D28" i="1"/>
  <c r="D25" i="1" s="1"/>
  <c r="D24" i="1"/>
  <c r="D23" i="1"/>
  <c r="D19" i="1" s="1"/>
  <c r="D15" i="1"/>
  <c r="D14" i="1"/>
  <c r="D13" i="1" s="1"/>
  <c r="D5" i="1"/>
  <c r="C53" i="1"/>
  <c r="C52" i="1"/>
  <c r="C49" i="1"/>
  <c r="C46" i="1"/>
  <c r="C43" i="1"/>
  <c r="C42" i="1"/>
  <c r="C40" i="1"/>
  <c r="C39" i="1" s="1"/>
  <c r="C32" i="1"/>
  <c r="C31" i="1"/>
  <c r="C30" i="1"/>
  <c r="C28" i="1"/>
  <c r="C26" i="1"/>
  <c r="C25" i="1" s="1"/>
  <c r="C24" i="1"/>
  <c r="C23" i="1"/>
  <c r="C15" i="1"/>
  <c r="C13" i="1"/>
  <c r="C5" i="1"/>
  <c r="C19" i="1" l="1"/>
  <c r="D55" i="1"/>
  <c r="C55" i="1"/>
  <c r="E15" i="1"/>
  <c r="H35" i="1" l="1"/>
  <c r="H37" i="1"/>
  <c r="H29" i="1"/>
  <c r="H33" i="1"/>
  <c r="G9" i="1"/>
  <c r="G11" i="1"/>
  <c r="F46" i="1"/>
  <c r="E46" i="1"/>
  <c r="E5" i="1"/>
  <c r="E53" i="1"/>
  <c r="H31" i="1"/>
  <c r="E25" i="1"/>
  <c r="E52" i="1"/>
  <c r="E49" i="1"/>
  <c r="E42" i="1"/>
  <c r="E39" i="1"/>
  <c r="E32" i="1"/>
  <c r="E30" i="1"/>
  <c r="E19" i="1"/>
  <c r="E13" i="1"/>
  <c r="E55" i="1" l="1"/>
  <c r="G31" i="1"/>
  <c r="F30" i="1"/>
  <c r="G30" i="1" l="1"/>
  <c r="H30" i="1"/>
  <c r="H54" i="1"/>
  <c r="G54" i="1"/>
  <c r="H53" i="1"/>
  <c r="G53" i="1"/>
  <c r="G51" i="1"/>
  <c r="H50" i="1"/>
  <c r="G50" i="1"/>
  <c r="H47" i="1"/>
  <c r="G47" i="1"/>
  <c r="H45" i="1"/>
  <c r="G45" i="1"/>
  <c r="G44" i="1"/>
  <c r="H43" i="1"/>
  <c r="G43" i="1"/>
  <c r="H40" i="1"/>
  <c r="G40" i="1"/>
  <c r="H38" i="1"/>
  <c r="G38" i="1"/>
  <c r="G37" i="1"/>
  <c r="G35" i="1"/>
  <c r="H34" i="1"/>
  <c r="G34" i="1"/>
  <c r="G33" i="1"/>
  <c r="G29" i="1"/>
  <c r="H28" i="1"/>
  <c r="G28" i="1"/>
  <c r="H27" i="1"/>
  <c r="G27" i="1"/>
  <c r="H26" i="1"/>
  <c r="G26" i="1"/>
  <c r="H24" i="1"/>
  <c r="G24" i="1"/>
  <c r="H23" i="1"/>
  <c r="G23" i="1"/>
  <c r="H21" i="1"/>
  <c r="H17" i="1"/>
  <c r="G17" i="1"/>
  <c r="H14" i="1"/>
  <c r="G14" i="1"/>
  <c r="H12" i="1"/>
  <c r="G12" i="1"/>
  <c r="H8" i="1"/>
  <c r="G8" i="1"/>
  <c r="H7" i="1"/>
  <c r="G7" i="1"/>
  <c r="H6" i="1"/>
  <c r="G6" i="1"/>
  <c r="F52" i="1" l="1"/>
  <c r="H52" i="1" l="1"/>
  <c r="G52" i="1"/>
  <c r="F49" i="1"/>
  <c r="H49" i="1" s="1"/>
  <c r="H46" i="1"/>
  <c r="F42" i="1"/>
  <c r="H42" i="1" s="1"/>
  <c r="F39" i="1"/>
  <c r="H39" i="1" s="1"/>
  <c r="F32" i="1"/>
  <c r="H32" i="1" s="1"/>
  <c r="F25" i="1"/>
  <c r="H25" i="1" s="1"/>
  <c r="F19" i="1"/>
  <c r="H19" i="1" s="1"/>
  <c r="F15" i="1"/>
  <c r="H15" i="1" s="1"/>
  <c r="F13" i="1"/>
  <c r="H13" i="1" s="1"/>
  <c r="F5" i="1"/>
  <c r="H5" i="1" s="1"/>
  <c r="F55" i="1" l="1"/>
  <c r="H55" i="1" s="1"/>
  <c r="G49" i="1"/>
  <c r="G46" i="1"/>
  <c r="G42" i="1"/>
  <c r="G39" i="1"/>
  <c r="G32" i="1"/>
  <c r="G25" i="1"/>
  <c r="G19" i="1"/>
  <c r="G15" i="1"/>
  <c r="G13" i="1"/>
  <c r="G5" i="1"/>
  <c r="G55" i="1" l="1"/>
</calcChain>
</file>

<file path=xl/sharedStrings.xml><?xml version="1.0" encoding="utf-8"?>
<sst xmlns="http://schemas.openxmlformats.org/spreadsheetml/2006/main" count="112" uniqueCount="112">
  <si>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</si>
  <si>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</si>
  <si>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</si>
  <si>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</si>
  <si>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</si>
  <si>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</si>
  <si>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</si>
  <si>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</si>
  <si>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</si>
  <si>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</si>
  <si>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</si>
  <si>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</si>
  <si>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</si>
  <si>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</si>
  <si>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</si>
  <si>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</si>
  <si>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</si>
  <si>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</si>
  <si>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</si>
  <si>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</si>
  <si>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</si>
  <si>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</si>
  <si>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</si>
  <si>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</si>
  <si>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</si>
  <si>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</si>
  <si>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</si>
  <si>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</si>
  <si>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</si>
  <si>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</si>
  <si>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</si>
  <si>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</si>
  <si>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</si>
  <si>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</si>
  <si>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</si>
  <si>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</si>
  <si>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</si>
  <si>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</si>
  <si>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</si>
  <si>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</si>
  <si>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</si>
  <si>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</si>
  <si>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</si>
  <si>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</si>
  <si>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</si>
  <si>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</si>
  <si>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</si>
  <si>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</si>
  <si>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</si>
  <si>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</si>
  <si>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</si>
  <si>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</si>
  <si>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</si>
  <si>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</si>
  <si>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</si>
  <si>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</si>
  <si>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</si>
  <si>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</si>
  <si>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</si>
  <si>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</si>
  <si>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</si>
  <si>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</si>
  <si>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</si>
  <si>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</si>
  <si>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</si>
  <si>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</si>
  <si>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</si>
  <si>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</si>
  <si>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</si>
  <si>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</si>
  <si>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</si>
  <si>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</si>
  <si>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</si>
  <si>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</si>
  <si>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</si>
  <si>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</si>
  <si>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</si>
  <si>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</si>
  <si>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</si>
  <si>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</si>
  <si>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</si>
  <si>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</si>
  <si>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</si>
  <si>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</si>
  <si>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</si>
  <si>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</si>
  <si>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</si>
  <si>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</si>
  <si>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</si>
  <si>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</si>
  <si>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</si>
  <si>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</si>
  <si>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</si>
  <si>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</si>
  <si>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</si>
  <si>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</si>
  <si>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</si>
  <si>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 xml:space="preserve">% исполнения текущего плана </t>
  </si>
  <si>
    <t>ОХРАНА ОКРУЖАЮЩЕЙ СРЕДЫ</t>
  </si>
  <si>
    <t>Другие вопросы в области окружающей среды</t>
  </si>
  <si>
    <t>0600</t>
  </si>
  <si>
    <t>0605</t>
  </si>
  <si>
    <t>Уточненный план  на  2020 год</t>
  </si>
  <si>
    <t>Исполнено за 1 квартал 2020 года</t>
  </si>
  <si>
    <t>Судебная ситстема</t>
  </si>
  <si>
    <t>0105</t>
  </si>
  <si>
    <t>Массовый спорт</t>
  </si>
  <si>
    <t>1102</t>
  </si>
  <si>
    <t>Уточненный план  на  2021 год</t>
  </si>
  <si>
    <t>Исполнено за 1 квартал 2021 года</t>
  </si>
  <si>
    <t>Темп роста 2021 года к 2020 году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</si>
  <si>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1 квартал 2021 года в сравнении с  аналогичным периодом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</si>
</sst>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4" fontId="6" fillId="2" borderId="1" xfId="0" applyNumberFormat="1" applyFont="1" applyFill="1" applyBorder="1"/>
    <xf numFmtId="4" fontId="0" fillId="2" borderId="1" xfId="0" applyNumberFormat="1" applyFont="1" applyFill="1" applyBorder="1"/>
    <xf numFmtId="4" fontId="7" fillId="2" borderId="1" xfId="0" applyNumberFormat="1" applyFont="1" applyFill="1" applyBorder="1"/>
    <xf numFmtId="4" fontId="0" fillId="2" borderId="1" xfId="0" applyNumberFormat="1" applyFill="1" applyBorder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4" fontId="6" fillId="0" borderId="1" xfId="0" applyNumberFormat="1" applyFont="1" applyFill="1" applyBorder="1"/>
    <xf numFmtId="4" fontId="0" fillId="0" borderId="1" xfId="0" applyNumberFormat="1" applyFont="1" applyFill="1" applyBorder="1"/>
    <xf numFmtId="4" fontId="7" fillId="0" borderId="1" xfId="0" applyNumberFormat="1" applyFont="1" applyFill="1" applyBorder="1"/>
    <xf numFmtId="4" fontId="0" fillId="0" borderId="1" xfId="0" applyNumberFormat="1" applyFill="1" applyBorder="1"/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zoomScale="130" zoomScaleNormal="130" workbookViewId="0">
      <selection activeCell="A2" sqref="A2:G2"/>
    </sheetView>
  </sheetViews>
  <sheetFormatPr defaultRowHeight="12.75" x14ac:dyDescent="0.2"/>
  <cols>
    <col min="1" max="1" width="53.6640625" style="8" customWidth="1"/>
    <col min="2" max="4" width="14.33203125" style="8" customWidth="1"/>
    <col min="5" max="5" width="14.33203125" style="18" bestFit="1" customWidth="1"/>
    <col min="6" max="6" width="16" style="18" customWidth="1"/>
    <col min="7" max="7" width="15.5" style="9" customWidth="1"/>
    <col min="8" max="8" width="13" style="7" customWidth="1"/>
    <col min="9" max="9" width="12.1640625" style="7" bestFit="1" customWidth="1"/>
    <col min="10" max="16384" width="9.33203125" style="7"/>
  </cols>
  <sheetData>
    <row r="1" spans="1:8" x14ac:dyDescent="0.2">
      <c r="A1" s="24" t="s">
        <v>0</v>
      </c>
      <c r="B1" s="24"/>
      <c r="C1" s="24"/>
      <c r="D1" s="24"/>
      <c r="E1" s="24"/>
      <c r="F1" s="24"/>
      <c r="G1" s="24"/>
    </row>
    <row r="2" spans="1:8" ht="37.5" customHeight="1" x14ac:dyDescent="0.2">
      <c r="A2" s="24" t="s">
        <v>111</v>
      </c>
      <c r="B2" s="24"/>
      <c r="C2" s="24"/>
      <c r="D2" s="24"/>
      <c r="E2" s="24"/>
      <c r="F2" s="24"/>
      <c r="G2" s="24"/>
    </row>
    <row r="3" spans="1:8" x14ac:dyDescent="0.2">
      <c r="A3" s="8" t="s">
        <v>1</v>
      </c>
    </row>
    <row r="4" spans="1:8" ht="45.75" customHeight="1" x14ac:dyDescent="0.2">
      <c r="A4" s="10" t="s">
        <v>2</v>
      </c>
      <c r="B4" s="11" t="s">
        <v>3</v>
      </c>
      <c r="C4" s="2" t="s">
        <v>102</v>
      </c>
      <c r="D4" s="2" t="s">
        <v>103</v>
      </c>
      <c r="E4" s="19" t="s">
        <v>108</v>
      </c>
      <c r="F4" s="19" t="s">
        <v>109</v>
      </c>
      <c r="G4" s="2" t="s">
        <v>97</v>
      </c>
      <c r="H4" s="2" t="s">
        <v>110</v>
      </c>
    </row>
    <row r="5" spans="1:8" ht="15" x14ac:dyDescent="0.25">
      <c r="A5" s="12" t="s">
        <v>4</v>
      </c>
      <c r="B5" s="13" t="s">
        <v>5</v>
      </c>
      <c r="C5" s="3">
        <f>SUM(C6:C12)</f>
        <v>211330.48071999999</v>
      </c>
      <c r="D5" s="3">
        <f>SUM(D6:D12)</f>
        <v>26502.394800000002</v>
      </c>
      <c r="E5" s="20">
        <f>SUM(E6:E12)</f>
        <v>208078.37999999998</v>
      </c>
      <c r="F5" s="20">
        <f>SUM(F6:F12)</f>
        <v>31399.35</v>
      </c>
      <c r="G5" s="14">
        <f>F5/E5*100</f>
        <v>15.090154969487941</v>
      </c>
      <c r="H5" s="15">
        <f>F5/D5*100</f>
        <v>118.47740642668261</v>
      </c>
    </row>
    <row r="6" spans="1:8" ht="45" x14ac:dyDescent="0.2">
      <c r="A6" s="11" t="s">
        <v>94</v>
      </c>
      <c r="B6" s="13" t="s">
        <v>93</v>
      </c>
      <c r="C6" s="4">
        <v>16643</v>
      </c>
      <c r="D6" s="4">
        <v>2226.0558900000001</v>
      </c>
      <c r="E6" s="21">
        <v>17223</v>
      </c>
      <c r="F6" s="21">
        <v>2870.49</v>
      </c>
      <c r="G6" s="14">
        <f>F6/E6*100</f>
        <v>16.666608604772687</v>
      </c>
      <c r="H6" s="15">
        <f>F6/D6*100</f>
        <v>128.94959254594457</v>
      </c>
    </row>
    <row r="7" spans="1:8" ht="60" x14ac:dyDescent="0.2">
      <c r="A7" s="11" t="s">
        <v>6</v>
      </c>
      <c r="B7" s="13" t="s">
        <v>7</v>
      </c>
      <c r="C7" s="4">
        <v>4747</v>
      </c>
      <c r="D7" s="4">
        <v>850.64946999999995</v>
      </c>
      <c r="E7" s="21">
        <v>4548</v>
      </c>
      <c r="F7" s="21">
        <v>874.64</v>
      </c>
      <c r="G7" s="14">
        <f>F7/E7*100</f>
        <v>19.231310466138961</v>
      </c>
      <c r="H7" s="15">
        <f>F7/D7*100</f>
        <v>102.82026038292835</v>
      </c>
    </row>
    <row r="8" spans="1:8" ht="60" x14ac:dyDescent="0.2">
      <c r="A8" s="11" t="s">
        <v>8</v>
      </c>
      <c r="B8" s="13" t="s">
        <v>9</v>
      </c>
      <c r="C8" s="4">
        <v>152356.86423000001</v>
      </c>
      <c r="D8" s="4">
        <v>19305.572820000001</v>
      </c>
      <c r="E8" s="21">
        <v>149680.18</v>
      </c>
      <c r="F8" s="21">
        <v>23473.67</v>
      </c>
      <c r="G8" s="14">
        <f>F8/E8*100</f>
        <v>15.682550622266756</v>
      </c>
      <c r="H8" s="15">
        <f>F8/D8*100</f>
        <v>121.59012435871352</v>
      </c>
    </row>
    <row r="9" spans="1:8" ht="15" x14ac:dyDescent="0.2">
      <c r="A9" s="11" t="s">
        <v>104</v>
      </c>
      <c r="B9" s="13" t="s">
        <v>105</v>
      </c>
      <c r="C9" s="4">
        <v>31</v>
      </c>
      <c r="D9" s="4"/>
      <c r="E9" s="21">
        <v>44.8</v>
      </c>
      <c r="F9" s="21"/>
      <c r="G9" s="14">
        <f>F9/E9*100</f>
        <v>0</v>
      </c>
      <c r="H9" s="15">
        <v>0</v>
      </c>
    </row>
    <row r="10" spans="1:8" ht="30" x14ac:dyDescent="0.2">
      <c r="A10" s="11" t="s">
        <v>10</v>
      </c>
      <c r="B10" s="13" t="s">
        <v>11</v>
      </c>
      <c r="C10" s="4">
        <v>2600</v>
      </c>
      <c r="D10" s="4"/>
      <c r="E10" s="21"/>
      <c r="F10" s="21"/>
      <c r="G10" s="14"/>
      <c r="H10" s="15"/>
    </row>
    <row r="11" spans="1:8" ht="15" x14ac:dyDescent="0.2">
      <c r="A11" s="11" t="s">
        <v>12</v>
      </c>
      <c r="B11" s="13" t="s">
        <v>13</v>
      </c>
      <c r="C11" s="4">
        <v>800</v>
      </c>
      <c r="D11" s="4"/>
      <c r="E11" s="21">
        <v>800</v>
      </c>
      <c r="F11" s="21"/>
      <c r="G11" s="14">
        <f>F11/E11*100</f>
        <v>0</v>
      </c>
      <c r="H11" s="15">
        <v>0</v>
      </c>
    </row>
    <row r="12" spans="1:8" ht="15" x14ac:dyDescent="0.2">
      <c r="A12" s="11" t="s">
        <v>14</v>
      </c>
      <c r="B12" s="13" t="s">
        <v>15</v>
      </c>
      <c r="C12" s="4">
        <v>34152.61649</v>
      </c>
      <c r="D12" s="4">
        <v>4120.1166199999998</v>
      </c>
      <c r="E12" s="21">
        <v>35782.400000000001</v>
      </c>
      <c r="F12" s="21">
        <v>4180.55</v>
      </c>
      <c r="G12" s="14">
        <f>F12/E12*100</f>
        <v>11.683257690931855</v>
      </c>
      <c r="H12" s="15">
        <f>F12/D12*100</f>
        <v>101.46678809300307</v>
      </c>
    </row>
    <row r="13" spans="1:8" ht="15" x14ac:dyDescent="0.25">
      <c r="A13" s="12" t="s">
        <v>16</v>
      </c>
      <c r="B13" s="13" t="s">
        <v>17</v>
      </c>
      <c r="C13" s="3">
        <f>C14</f>
        <v>2021.2</v>
      </c>
      <c r="D13" s="3">
        <f>D14</f>
        <v>336.18967000000004</v>
      </c>
      <c r="E13" s="20">
        <f>E14</f>
        <v>2265.1</v>
      </c>
      <c r="F13" s="20">
        <f>F14</f>
        <v>271.35000000000002</v>
      </c>
      <c r="G13" s="14">
        <f>F13/E13*100</f>
        <v>11.979603549512165</v>
      </c>
      <c r="H13" s="15">
        <f>F13/D13*100</f>
        <v>80.713366356556989</v>
      </c>
    </row>
    <row r="14" spans="1:8" ht="15" x14ac:dyDescent="0.2">
      <c r="A14" s="11" t="s">
        <v>18</v>
      </c>
      <c r="B14" s="13" t="s">
        <v>19</v>
      </c>
      <c r="C14" s="4">
        <v>2021.2</v>
      </c>
      <c r="D14" s="4">
        <f>841.48967-505.3</f>
        <v>336.18967000000004</v>
      </c>
      <c r="E14" s="21">
        <v>2265.1</v>
      </c>
      <c r="F14" s="21">
        <v>271.35000000000002</v>
      </c>
      <c r="G14" s="14">
        <f>F14/E14*100</f>
        <v>11.979603549512165</v>
      </c>
      <c r="H14" s="15">
        <f>F14/D14*100</f>
        <v>80.713366356556989</v>
      </c>
    </row>
    <row r="15" spans="1:8" ht="42.75" x14ac:dyDescent="0.25">
      <c r="A15" s="12" t="s">
        <v>20</v>
      </c>
      <c r="B15" s="13" t="s">
        <v>21</v>
      </c>
      <c r="C15" s="3">
        <f t="shared" ref="C15" si="0">SUM(C16:C18)</f>
        <v>19086.978790000001</v>
      </c>
      <c r="D15" s="3">
        <f>SUM(D16:D18)</f>
        <v>3531.3790100000001</v>
      </c>
      <c r="E15" s="20">
        <f t="shared" ref="E15" si="1">SUM(E16:E18)</f>
        <v>22286.22</v>
      </c>
      <c r="F15" s="20">
        <f>SUM(F16:F18)</f>
        <v>3705.88</v>
      </c>
      <c r="G15" s="14">
        <f>F15/E15*100</f>
        <v>16.628571377290541</v>
      </c>
      <c r="H15" s="15">
        <f>F15/D15*100</f>
        <v>104.94144042612974</v>
      </c>
    </row>
    <row r="16" spans="1:8" ht="45" x14ac:dyDescent="0.2">
      <c r="A16" s="11" t="s">
        <v>22</v>
      </c>
      <c r="B16" s="13" t="s">
        <v>23</v>
      </c>
      <c r="C16" s="4">
        <v>4498</v>
      </c>
      <c r="D16" s="4">
        <v>613.23820999999998</v>
      </c>
      <c r="E16" s="21"/>
      <c r="F16" s="21"/>
      <c r="G16" s="14"/>
      <c r="H16" s="15"/>
    </row>
    <row r="17" spans="1:8" ht="15" x14ac:dyDescent="0.2">
      <c r="A17" s="11" t="s">
        <v>95</v>
      </c>
      <c r="B17" s="13" t="s">
        <v>96</v>
      </c>
      <c r="C17" s="4">
        <v>14588.978789999999</v>
      </c>
      <c r="D17" s="4">
        <v>2918.1408000000001</v>
      </c>
      <c r="E17" s="21">
        <v>22286.22</v>
      </c>
      <c r="F17" s="21">
        <v>3705.88</v>
      </c>
      <c r="G17" s="14">
        <f>F17/E17*100</f>
        <v>16.628571377290541</v>
      </c>
      <c r="H17" s="15">
        <f>F17/D17*100</f>
        <v>126.99455763066676</v>
      </c>
    </row>
    <row r="18" spans="1:8" ht="45" x14ac:dyDescent="0.2">
      <c r="A18" s="11" t="s">
        <v>24</v>
      </c>
      <c r="B18" s="13" t="s">
        <v>25</v>
      </c>
      <c r="C18" s="4"/>
      <c r="D18" s="4"/>
      <c r="E18" s="21"/>
      <c r="F18" s="21"/>
      <c r="G18" s="14"/>
      <c r="H18" s="15"/>
    </row>
    <row r="19" spans="1:8" ht="15" x14ac:dyDescent="0.25">
      <c r="A19" s="12" t="s">
        <v>26</v>
      </c>
      <c r="B19" s="13" t="s">
        <v>27</v>
      </c>
      <c r="C19" s="3">
        <f>SUM(C20:C24)</f>
        <v>206613.23125000001</v>
      </c>
      <c r="D19" s="3">
        <f>SUM(D20:D24)</f>
        <v>19464.509140000002</v>
      </c>
      <c r="E19" s="20">
        <f>SUM(E20:E24)</f>
        <v>263102.96000000002</v>
      </c>
      <c r="F19" s="20">
        <f>SUM(F20:F24)</f>
        <v>17038.87</v>
      </c>
      <c r="G19" s="14">
        <f>F19/E19*100</f>
        <v>6.4761225035248549</v>
      </c>
      <c r="H19" s="15">
        <f>F19/D19*100</f>
        <v>87.538143795184325</v>
      </c>
    </row>
    <row r="20" spans="1:8" ht="15" x14ac:dyDescent="0.2">
      <c r="A20" s="11" t="s">
        <v>28</v>
      </c>
      <c r="B20" s="13" t="s">
        <v>29</v>
      </c>
      <c r="C20" s="4"/>
      <c r="D20" s="4"/>
      <c r="E20" s="21"/>
      <c r="F20" s="21"/>
      <c r="G20" s="14"/>
      <c r="H20" s="15"/>
    </row>
    <row r="21" spans="1:8" ht="15" x14ac:dyDescent="0.2">
      <c r="A21" s="11" t="s">
        <v>30</v>
      </c>
      <c r="B21" s="13" t="s">
        <v>31</v>
      </c>
      <c r="C21" s="4">
        <v>15732.8</v>
      </c>
      <c r="D21" s="4">
        <v>706</v>
      </c>
      <c r="E21" s="21">
        <v>8699.2999999999993</v>
      </c>
      <c r="F21" s="21">
        <v>713.5</v>
      </c>
      <c r="G21" s="14">
        <f t="shared" ref="G21:G35" si="2">F21/E21*100</f>
        <v>8.201809340981459</v>
      </c>
      <c r="H21" s="15">
        <f>F21/D21*100</f>
        <v>101.06232294617563</v>
      </c>
    </row>
    <row r="22" spans="1:8" ht="15" x14ac:dyDescent="0.2">
      <c r="A22" s="11" t="s">
        <v>32</v>
      </c>
      <c r="B22" s="13" t="s">
        <v>33</v>
      </c>
      <c r="C22" s="4">
        <v>422</v>
      </c>
      <c r="D22" s="4"/>
      <c r="E22" s="21">
        <v>5700</v>
      </c>
      <c r="F22" s="21"/>
      <c r="G22" s="14">
        <f t="shared" si="2"/>
        <v>0</v>
      </c>
      <c r="H22" s="15"/>
    </row>
    <row r="23" spans="1:8" ht="15" x14ac:dyDescent="0.2">
      <c r="A23" s="11" t="s">
        <v>34</v>
      </c>
      <c r="B23" s="13" t="s">
        <v>35</v>
      </c>
      <c r="C23" s="4">
        <f>202583.1877-38270</f>
        <v>164313.18770000001</v>
      </c>
      <c r="D23" s="4">
        <f>21427.45675-3516.5</f>
        <v>17910.956750000001</v>
      </c>
      <c r="E23" s="21">
        <v>225011.51</v>
      </c>
      <c r="F23" s="21">
        <v>15057.4</v>
      </c>
      <c r="G23" s="14">
        <f t="shared" si="2"/>
        <v>6.6918354532174815</v>
      </c>
      <c r="H23" s="15">
        <f t="shared" ref="H23:H35" si="3">F23/D23*100</f>
        <v>84.068094240694307</v>
      </c>
    </row>
    <row r="24" spans="1:8" ht="30" x14ac:dyDescent="0.2">
      <c r="A24" s="11" t="s">
        <v>36</v>
      </c>
      <c r="B24" s="13" t="s">
        <v>37</v>
      </c>
      <c r="C24" s="4">
        <f>29145.24355-3000</f>
        <v>26145.243549999999</v>
      </c>
      <c r="D24" s="4">
        <f>991.20467-143.65228</f>
        <v>847.55238999999995</v>
      </c>
      <c r="E24" s="21">
        <v>23692.15</v>
      </c>
      <c r="F24" s="21">
        <v>1267.97</v>
      </c>
      <c r="G24" s="14">
        <f t="shared" si="2"/>
        <v>5.3518570496978954</v>
      </c>
      <c r="H24" s="15">
        <f t="shared" si="3"/>
        <v>149.60373128084746</v>
      </c>
    </row>
    <row r="25" spans="1:8" ht="28.5" x14ac:dyDescent="0.25">
      <c r="A25" s="12" t="s">
        <v>38</v>
      </c>
      <c r="B25" s="13" t="s">
        <v>39</v>
      </c>
      <c r="C25" s="3">
        <f>SUM(C26:C29)</f>
        <v>270573.66440999997</v>
      </c>
      <c r="D25" s="3">
        <f>SUM(D26:D29)</f>
        <v>25088.733090000002</v>
      </c>
      <c r="E25" s="20">
        <f>SUM(E26:E29)</f>
        <v>327211.39</v>
      </c>
      <c r="F25" s="20">
        <f>SUM(F26:F29)</f>
        <v>26614.3</v>
      </c>
      <c r="G25" s="14">
        <f t="shared" si="2"/>
        <v>8.1336716304404924</v>
      </c>
      <c r="H25" s="15">
        <f t="shared" si="3"/>
        <v>106.08068532008923</v>
      </c>
    </row>
    <row r="26" spans="1:8" ht="15" x14ac:dyDescent="0.2">
      <c r="A26" s="11" t="s">
        <v>40</v>
      </c>
      <c r="B26" s="13" t="s">
        <v>41</v>
      </c>
      <c r="C26" s="4">
        <f>10837.3-2834</f>
        <v>8003.2999999999993</v>
      </c>
      <c r="D26" s="4">
        <v>586.25071000000003</v>
      </c>
      <c r="E26" s="21">
        <v>9754.4500000000007</v>
      </c>
      <c r="F26" s="21">
        <v>391.7</v>
      </c>
      <c r="G26" s="14">
        <f t="shared" si="2"/>
        <v>4.0156031349794192</v>
      </c>
      <c r="H26" s="15">
        <f t="shared" si="3"/>
        <v>66.814418015800783</v>
      </c>
    </row>
    <row r="27" spans="1:8" ht="15" x14ac:dyDescent="0.2">
      <c r="A27" s="11" t="s">
        <v>42</v>
      </c>
      <c r="B27" s="13" t="s">
        <v>43</v>
      </c>
      <c r="C27" s="4">
        <v>72571.719589999993</v>
      </c>
      <c r="D27" s="4">
        <v>804.73299999999995</v>
      </c>
      <c r="E27" s="21">
        <v>53859.28</v>
      </c>
      <c r="F27" s="21">
        <v>8654.16</v>
      </c>
      <c r="G27" s="14">
        <f t="shared" si="2"/>
        <v>16.068094486224101</v>
      </c>
      <c r="H27" s="15">
        <f t="shared" si="3"/>
        <v>1075.4076196701267</v>
      </c>
    </row>
    <row r="28" spans="1:8" ht="15" x14ac:dyDescent="0.2">
      <c r="A28" s="11" t="s">
        <v>44</v>
      </c>
      <c r="B28" s="13" t="s">
        <v>45</v>
      </c>
      <c r="C28" s="4">
        <f>297480.80052-111091.1557</f>
        <v>186389.64481999999</v>
      </c>
      <c r="D28" s="4">
        <f>23984.24938-1188.75</f>
        <v>22795.499380000001</v>
      </c>
      <c r="E28" s="21">
        <v>258488.66</v>
      </c>
      <c r="F28" s="21">
        <v>16666.189999999999</v>
      </c>
      <c r="G28" s="14">
        <f t="shared" si="2"/>
        <v>6.4475517030418272</v>
      </c>
      <c r="H28" s="15">
        <f t="shared" si="3"/>
        <v>73.111756501471291</v>
      </c>
    </row>
    <row r="29" spans="1:8" ht="30" x14ac:dyDescent="0.2">
      <c r="A29" s="11" t="s">
        <v>46</v>
      </c>
      <c r="B29" s="13" t="s">
        <v>47</v>
      </c>
      <c r="C29" s="4">
        <v>3609</v>
      </c>
      <c r="D29" s="4">
        <v>902.25</v>
      </c>
      <c r="E29" s="21">
        <v>5109</v>
      </c>
      <c r="F29" s="21">
        <v>902.25</v>
      </c>
      <c r="G29" s="14">
        <f t="shared" si="2"/>
        <v>17.660011743981212</v>
      </c>
      <c r="H29" s="15">
        <f t="shared" si="3"/>
        <v>100</v>
      </c>
    </row>
    <row r="30" spans="1:8" s="17" customFormat="1" ht="14.25" x14ac:dyDescent="0.2">
      <c r="A30" s="12" t="s">
        <v>98</v>
      </c>
      <c r="B30" s="16" t="s">
        <v>100</v>
      </c>
      <c r="C30" s="5">
        <f>C31</f>
        <v>11875</v>
      </c>
      <c r="D30" s="5">
        <f>D31</f>
        <v>210.77098000000001</v>
      </c>
      <c r="E30" s="22">
        <f>E31</f>
        <v>12976.5</v>
      </c>
      <c r="F30" s="22">
        <f>F31</f>
        <v>309.61</v>
      </c>
      <c r="G30" s="14">
        <f t="shared" si="2"/>
        <v>2.3859284090471236</v>
      </c>
      <c r="H30" s="15">
        <f t="shared" si="3"/>
        <v>146.89403636117268</v>
      </c>
    </row>
    <row r="31" spans="1:8" ht="15" x14ac:dyDescent="0.2">
      <c r="A31" s="11" t="s">
        <v>99</v>
      </c>
      <c r="B31" s="13" t="s">
        <v>101</v>
      </c>
      <c r="C31" s="4">
        <f>15240-3365</f>
        <v>11875</v>
      </c>
      <c r="D31" s="4">
        <f>1052.02098-841.25</f>
        <v>210.77098000000001</v>
      </c>
      <c r="E31" s="21">
        <v>12976.5</v>
      </c>
      <c r="F31" s="21">
        <v>309.61</v>
      </c>
      <c r="G31" s="14">
        <f t="shared" si="2"/>
        <v>2.3859284090471236</v>
      </c>
      <c r="H31" s="15">
        <f t="shared" si="3"/>
        <v>146.89403636117268</v>
      </c>
    </row>
    <row r="32" spans="1:8" ht="15" x14ac:dyDescent="0.25">
      <c r="A32" s="12" t="s">
        <v>48</v>
      </c>
      <c r="B32" s="13" t="s">
        <v>49</v>
      </c>
      <c r="C32" s="3">
        <f>SUM(C33:C38)</f>
        <v>1178295.8632</v>
      </c>
      <c r="D32" s="3">
        <f>SUM(D33:D38)</f>
        <v>250236.50869999998</v>
      </c>
      <c r="E32" s="20">
        <f>SUM(E33:E38)</f>
        <v>1270340.01</v>
      </c>
      <c r="F32" s="20">
        <f>SUM(F33:F38)</f>
        <v>322791.43999999994</v>
      </c>
      <c r="G32" s="14">
        <f t="shared" si="2"/>
        <v>25.409845982887681</v>
      </c>
      <c r="H32" s="15">
        <f t="shared" si="3"/>
        <v>128.99454267362066</v>
      </c>
    </row>
    <row r="33" spans="1:8" ht="15" x14ac:dyDescent="0.2">
      <c r="A33" s="11" t="s">
        <v>50</v>
      </c>
      <c r="B33" s="13" t="s">
        <v>51</v>
      </c>
      <c r="C33" s="4">
        <v>397017.27</v>
      </c>
      <c r="D33" s="4">
        <v>84153.575939999995</v>
      </c>
      <c r="E33" s="21">
        <v>410103.98</v>
      </c>
      <c r="F33" s="21">
        <v>107680.7</v>
      </c>
      <c r="G33" s="14">
        <f t="shared" si="2"/>
        <v>26.256926353165362</v>
      </c>
      <c r="H33" s="15">
        <f t="shared" si="3"/>
        <v>127.95736698910385</v>
      </c>
    </row>
    <row r="34" spans="1:8" ht="15" x14ac:dyDescent="0.2">
      <c r="A34" s="11" t="s">
        <v>52</v>
      </c>
      <c r="B34" s="13" t="s">
        <v>53</v>
      </c>
      <c r="C34" s="4">
        <v>598968.29319999996</v>
      </c>
      <c r="D34" s="4">
        <v>122869.1406</v>
      </c>
      <c r="E34" s="21">
        <v>678387.13</v>
      </c>
      <c r="F34" s="21">
        <v>175460.73</v>
      </c>
      <c r="G34" s="14">
        <f t="shared" si="2"/>
        <v>25.864395452195566</v>
      </c>
      <c r="H34" s="15">
        <f t="shared" si="3"/>
        <v>142.80292768646581</v>
      </c>
    </row>
    <row r="35" spans="1:8" ht="15.75" x14ac:dyDescent="0.2">
      <c r="A35" s="1" t="s">
        <v>54</v>
      </c>
      <c r="B35" s="13" t="s">
        <v>55</v>
      </c>
      <c r="C35" s="4">
        <v>106661.3</v>
      </c>
      <c r="D35" s="4">
        <v>33426.224000000002</v>
      </c>
      <c r="E35" s="21">
        <v>106616.8</v>
      </c>
      <c r="F35" s="21">
        <v>30571.54</v>
      </c>
      <c r="G35" s="14">
        <f t="shared" si="2"/>
        <v>28.674223949696483</v>
      </c>
      <c r="H35" s="15">
        <f t="shared" si="3"/>
        <v>91.459747293023582</v>
      </c>
    </row>
    <row r="36" spans="1:8" ht="30" x14ac:dyDescent="0.2">
      <c r="A36" s="11" t="s">
        <v>56</v>
      </c>
      <c r="B36" s="13" t="s">
        <v>57</v>
      </c>
      <c r="C36" s="4"/>
      <c r="D36" s="4"/>
      <c r="E36" s="21"/>
      <c r="F36" s="21"/>
      <c r="G36" s="14"/>
      <c r="H36" s="15"/>
    </row>
    <row r="37" spans="1:8" ht="15" x14ac:dyDescent="0.2">
      <c r="A37" s="11" t="s">
        <v>58</v>
      </c>
      <c r="B37" s="13" t="s">
        <v>59</v>
      </c>
      <c r="C37" s="4">
        <v>35777</v>
      </c>
      <c r="D37" s="4">
        <v>3112</v>
      </c>
      <c r="E37" s="21">
        <v>34849.1</v>
      </c>
      <c r="F37" s="21">
        <v>3284.75</v>
      </c>
      <c r="G37" s="14">
        <f>F37/E37*100</f>
        <v>9.4256379648254907</v>
      </c>
      <c r="H37" s="15">
        <f>F37/D37*100</f>
        <v>105.55109254498716</v>
      </c>
    </row>
    <row r="38" spans="1:8" ht="15" x14ac:dyDescent="0.2">
      <c r="A38" s="11" t="s">
        <v>60</v>
      </c>
      <c r="B38" s="13" t="s">
        <v>61</v>
      </c>
      <c r="C38" s="4">
        <v>39872</v>
      </c>
      <c r="D38" s="4">
        <v>6675.5681599999998</v>
      </c>
      <c r="E38" s="21">
        <v>40383</v>
      </c>
      <c r="F38" s="21">
        <v>5793.72</v>
      </c>
      <c r="G38" s="14">
        <f>F38/E38*100</f>
        <v>14.346928162840801</v>
      </c>
      <c r="H38" s="15">
        <f>F38/D38*100</f>
        <v>86.789916021170555</v>
      </c>
    </row>
    <row r="39" spans="1:8" ht="15" x14ac:dyDescent="0.25">
      <c r="A39" s="12" t="s">
        <v>62</v>
      </c>
      <c r="B39" s="13" t="s">
        <v>63</v>
      </c>
      <c r="C39" s="3">
        <f>SUM(C40:C41)</f>
        <v>127626.3</v>
      </c>
      <c r="D39" s="3">
        <f>SUM(D40:D41)</f>
        <v>36601.498</v>
      </c>
      <c r="E39" s="20">
        <f>SUM(E40:E41)</f>
        <v>129563.2</v>
      </c>
      <c r="F39" s="20">
        <f>SUM(F40:F41)</f>
        <v>29125.360000000001</v>
      </c>
      <c r="G39" s="14">
        <f>F39/E39*100</f>
        <v>22.479654716771432</v>
      </c>
      <c r="H39" s="15">
        <f>F39/D39*100</f>
        <v>79.574229448204562</v>
      </c>
    </row>
    <row r="40" spans="1:8" ht="15" x14ac:dyDescent="0.2">
      <c r="A40" s="11" t="s">
        <v>64</v>
      </c>
      <c r="B40" s="13" t="s">
        <v>65</v>
      </c>
      <c r="C40" s="4">
        <f>137989.5-10363.2</f>
        <v>127626.3</v>
      </c>
      <c r="D40" s="4">
        <f>39042.298-2440.8</f>
        <v>36601.498</v>
      </c>
      <c r="E40" s="21">
        <v>129563.2</v>
      </c>
      <c r="F40" s="21">
        <v>29125.360000000001</v>
      </c>
      <c r="G40" s="14">
        <f>F40/E40*100</f>
        <v>22.479654716771432</v>
      </c>
      <c r="H40" s="15">
        <f>F40/D40*100</f>
        <v>79.574229448204562</v>
      </c>
    </row>
    <row r="41" spans="1:8" ht="30" x14ac:dyDescent="0.2">
      <c r="A41" s="11" t="s">
        <v>66</v>
      </c>
      <c r="B41" s="13" t="s">
        <v>67</v>
      </c>
      <c r="C41" s="4"/>
      <c r="D41" s="4"/>
      <c r="E41" s="21"/>
      <c r="F41" s="21"/>
      <c r="G41" s="14"/>
      <c r="H41" s="15"/>
    </row>
    <row r="42" spans="1:8" ht="15" x14ac:dyDescent="0.25">
      <c r="A42" s="12" t="s">
        <v>68</v>
      </c>
      <c r="B42" s="13" t="s">
        <v>69</v>
      </c>
      <c r="C42" s="3">
        <f>SUM(C43:C45)</f>
        <v>112656.538</v>
      </c>
      <c r="D42" s="3">
        <f>SUM(D43:D45)</f>
        <v>14820.107919999999</v>
      </c>
      <c r="E42" s="20">
        <f>SUM(E43:E45)</f>
        <v>123739.34</v>
      </c>
      <c r="F42" s="20">
        <f>SUM(F43:F45)</f>
        <v>17565.28</v>
      </c>
      <c r="G42" s="14">
        <f t="shared" ref="G42:G47" si="4">F42/E42*100</f>
        <v>14.195388467402525</v>
      </c>
      <c r="H42" s="15">
        <f>F42/D42*100</f>
        <v>118.52329345250814</v>
      </c>
    </row>
    <row r="43" spans="1:8" ht="15" x14ac:dyDescent="0.2">
      <c r="A43" s="11" t="s">
        <v>70</v>
      </c>
      <c r="B43" s="13" t="s">
        <v>71</v>
      </c>
      <c r="C43" s="4">
        <f>826-248</f>
        <v>578</v>
      </c>
      <c r="D43" s="4">
        <f>245.09561-108.6251</f>
        <v>136.47050999999999</v>
      </c>
      <c r="E43" s="21">
        <v>1145</v>
      </c>
      <c r="F43" s="21">
        <v>114.12</v>
      </c>
      <c r="G43" s="14">
        <f t="shared" si="4"/>
        <v>9.9668122270742359</v>
      </c>
      <c r="H43" s="15">
        <f>F43/D43*100</f>
        <v>83.622461731842293</v>
      </c>
    </row>
    <row r="44" spans="1:8" ht="15" x14ac:dyDescent="0.2">
      <c r="A44" s="11" t="s">
        <v>72</v>
      </c>
      <c r="B44" s="13" t="s">
        <v>73</v>
      </c>
      <c r="C44" s="4">
        <v>8100.6</v>
      </c>
      <c r="D44" s="4"/>
      <c r="E44" s="21">
        <v>3585.15</v>
      </c>
      <c r="F44" s="21">
        <v>2250.3000000000002</v>
      </c>
      <c r="G44" s="14">
        <f t="shared" si="4"/>
        <v>62.767248232291536</v>
      </c>
      <c r="H44" s="15">
        <v>0</v>
      </c>
    </row>
    <row r="45" spans="1:8" ht="15" x14ac:dyDescent="0.2">
      <c r="A45" s="11" t="s">
        <v>74</v>
      </c>
      <c r="B45" s="13" t="s">
        <v>75</v>
      </c>
      <c r="C45" s="4">
        <v>103977.93799999999</v>
      </c>
      <c r="D45" s="4">
        <v>14683.637409999999</v>
      </c>
      <c r="E45" s="21">
        <v>119009.19</v>
      </c>
      <c r="F45" s="21">
        <v>15200.86</v>
      </c>
      <c r="G45" s="14">
        <f t="shared" si="4"/>
        <v>12.772845525627055</v>
      </c>
      <c r="H45" s="15">
        <f>F45/D45*100</f>
        <v>103.52244185522967</v>
      </c>
    </row>
    <row r="46" spans="1:8" ht="15" x14ac:dyDescent="0.25">
      <c r="A46" s="12" t="s">
        <v>76</v>
      </c>
      <c r="B46" s="13" t="s">
        <v>77</v>
      </c>
      <c r="C46" s="3">
        <f>C47+C48</f>
        <v>57416.1</v>
      </c>
      <c r="D46" s="3">
        <f>D47+D48</f>
        <v>12485.25</v>
      </c>
      <c r="E46" s="20">
        <f>E47+E48</f>
        <v>63896</v>
      </c>
      <c r="F46" s="20">
        <f>F47+F48</f>
        <v>9717.23</v>
      </c>
      <c r="G46" s="14">
        <f t="shared" si="4"/>
        <v>15.207884687617376</v>
      </c>
      <c r="H46" s="15">
        <f>F46/D46*100</f>
        <v>77.82967902124507</v>
      </c>
    </row>
    <row r="47" spans="1:8" ht="15" x14ac:dyDescent="0.2">
      <c r="A47" s="11" t="s">
        <v>78</v>
      </c>
      <c r="B47" s="13" t="s">
        <v>79</v>
      </c>
      <c r="C47" s="4">
        <v>57071</v>
      </c>
      <c r="D47" s="4">
        <v>12485.25</v>
      </c>
      <c r="E47" s="21">
        <v>63896</v>
      </c>
      <c r="F47" s="21">
        <v>9717.23</v>
      </c>
      <c r="G47" s="14">
        <f t="shared" si="4"/>
        <v>15.207884687617376</v>
      </c>
      <c r="H47" s="15">
        <f>F47/D47*100</f>
        <v>77.82967902124507</v>
      </c>
    </row>
    <row r="48" spans="1:8" ht="15" x14ac:dyDescent="0.2">
      <c r="A48" s="11" t="s">
        <v>106</v>
      </c>
      <c r="B48" s="13" t="s">
        <v>107</v>
      </c>
      <c r="C48" s="4">
        <v>345.1</v>
      </c>
      <c r="D48" s="4"/>
      <c r="E48" s="21">
        <v>0</v>
      </c>
      <c r="F48" s="21"/>
      <c r="G48" s="14"/>
      <c r="H48" s="15"/>
    </row>
    <row r="49" spans="1:8" ht="15" x14ac:dyDescent="0.25">
      <c r="A49" s="12" t="s">
        <v>80</v>
      </c>
      <c r="B49" s="13" t="s">
        <v>81</v>
      </c>
      <c r="C49" s="3">
        <f>SUM(C50:C51)</f>
        <v>5062</v>
      </c>
      <c r="D49" s="3">
        <f>SUM(D50:D51)</f>
        <v>583.33331999999996</v>
      </c>
      <c r="E49" s="20">
        <f>SUM(E50:E51)</f>
        <v>5075</v>
      </c>
      <c r="F49" s="20">
        <f>SUM(F50:F51)</f>
        <v>745.83331999999996</v>
      </c>
      <c r="G49" s="14">
        <f t="shared" ref="G49:G55" si="5">F49/E49*100</f>
        <v>14.696223054187191</v>
      </c>
      <c r="H49" s="15">
        <f>F49/D49*100</f>
        <v>127.85714349387757</v>
      </c>
    </row>
    <row r="50" spans="1:8" ht="15" x14ac:dyDescent="0.2">
      <c r="A50" s="11" t="s">
        <v>82</v>
      </c>
      <c r="B50" s="13" t="s">
        <v>83</v>
      </c>
      <c r="C50" s="4">
        <v>3500</v>
      </c>
      <c r="D50" s="4">
        <v>583.33331999999996</v>
      </c>
      <c r="E50" s="21">
        <v>3500</v>
      </c>
      <c r="F50" s="21">
        <v>583.33331999999996</v>
      </c>
      <c r="G50" s="14">
        <f t="shared" si="5"/>
        <v>16.666666285714285</v>
      </c>
      <c r="H50" s="15">
        <f>F50/D50*100</f>
        <v>100</v>
      </c>
    </row>
    <row r="51" spans="1:8" ht="22.5" customHeight="1" x14ac:dyDescent="0.2">
      <c r="A51" s="11" t="s">
        <v>84</v>
      </c>
      <c r="B51" s="13" t="s">
        <v>85</v>
      </c>
      <c r="C51" s="4">
        <v>1562</v>
      </c>
      <c r="D51" s="4">
        <v>0</v>
      </c>
      <c r="E51" s="21">
        <v>1575</v>
      </c>
      <c r="F51" s="21">
        <v>162.5</v>
      </c>
      <c r="G51" s="14">
        <f t="shared" si="5"/>
        <v>10.317460317460316</v>
      </c>
      <c r="H51" s="15"/>
    </row>
    <row r="52" spans="1:8" ht="58.5" hidden="1" customHeight="1" x14ac:dyDescent="0.25">
      <c r="A52" s="12" t="s">
        <v>86</v>
      </c>
      <c r="B52" s="13" t="s">
        <v>87</v>
      </c>
      <c r="C52" s="3">
        <f>SUM(C53:C54)</f>
        <v>0</v>
      </c>
      <c r="D52" s="3">
        <f>SUM(D53:D54)</f>
        <v>0</v>
      </c>
      <c r="E52" s="20">
        <f>SUM(E53:E54)</f>
        <v>0</v>
      </c>
      <c r="F52" s="20">
        <f>SUM(F53:F54)</f>
        <v>0</v>
      </c>
      <c r="G52" s="14" t="e">
        <f t="shared" si="5"/>
        <v>#DIV/0!</v>
      </c>
      <c r="H52" s="15" t="e">
        <f>F52/D52*100</f>
        <v>#DIV/0!</v>
      </c>
    </row>
    <row r="53" spans="1:8" ht="33" hidden="1" customHeight="1" x14ac:dyDescent="0.2">
      <c r="A53" s="11" t="s">
        <v>88</v>
      </c>
      <c r="B53" s="13" t="s">
        <v>89</v>
      </c>
      <c r="C53" s="6">
        <f>66395-66395</f>
        <v>0</v>
      </c>
      <c r="D53" s="6"/>
      <c r="E53" s="23">
        <f>66395-66395</f>
        <v>0</v>
      </c>
      <c r="F53" s="23"/>
      <c r="G53" s="14" t="e">
        <f t="shared" si="5"/>
        <v>#DIV/0!</v>
      </c>
      <c r="H53" s="15" t="e">
        <f>F53/D53*100</f>
        <v>#DIV/0!</v>
      </c>
    </row>
    <row r="54" spans="1:8" ht="38.25" hidden="1" customHeight="1" x14ac:dyDescent="0.2">
      <c r="A54" s="11" t="s">
        <v>90</v>
      </c>
      <c r="B54" s="13" t="s">
        <v>91</v>
      </c>
      <c r="C54" s="6"/>
      <c r="D54" s="6"/>
      <c r="E54" s="23"/>
      <c r="F54" s="23"/>
      <c r="G54" s="14" t="e">
        <f t="shared" si="5"/>
        <v>#DIV/0!</v>
      </c>
      <c r="H54" s="15" t="e">
        <f>F54/D54*100</f>
        <v>#DIV/0!</v>
      </c>
    </row>
    <row r="55" spans="1:8" ht="15" x14ac:dyDescent="0.25">
      <c r="A55" s="12" t="s">
        <v>92</v>
      </c>
      <c r="B55" s="16"/>
      <c r="C55" s="3">
        <f>C52+C49+C46+C42+C39+C32+C25+C19+C15+C13+C5+C30</f>
        <v>2202557.3563700002</v>
      </c>
      <c r="D55" s="3">
        <f>D52+D49+D46+D42+D39+D32+D25+D19+D15+D13+D5+D30</f>
        <v>389860.67462999991</v>
      </c>
      <c r="E55" s="20">
        <f>E52+E49+E46+E42+E39+E32+E25+E19+E15+E13+E5+E30</f>
        <v>2428534.1</v>
      </c>
      <c r="F55" s="20">
        <f>F52+F49+F46+F42+F39+F32+F25+F19+F15+F13+F5+F30</f>
        <v>459284.50331999984</v>
      </c>
      <c r="G55" s="14">
        <f t="shared" si="5"/>
        <v>18.912005531237952</v>
      </c>
      <c r="H55" s="15">
        <f>F55/D55*100</f>
        <v>117.80734329152</v>
      </c>
    </row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2017-05-25T10:56:56Z</cp:lastPrinted>
  <dcterms:created xsi:type="dcterms:W3CDTF">2017-05-25T10:54:37Z</dcterms:created>
  <dcterms:modified xsi:type="dcterms:W3CDTF">2021-04-20T10:08:22Z</dcterms:modified>
</cp:coreProperties>
</file>