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9" i="1"/>
  <c r="D42" i="1"/>
  <c r="D39" i="1"/>
  <c r="D32" i="1"/>
  <c r="D25" i="1"/>
  <c r="D19" i="1"/>
  <c r="D5" i="1"/>
  <c r="D15" i="1"/>
  <c r="E15" i="1"/>
  <c r="D13" i="1"/>
  <c r="G43" i="1" l="1"/>
  <c r="I35" i="1" l="1"/>
  <c r="I36" i="1"/>
  <c r="I37" i="1"/>
  <c r="I29" i="1"/>
  <c r="I30" i="1"/>
  <c r="I31" i="1"/>
  <c r="I32" i="1"/>
  <c r="I33" i="1"/>
  <c r="I9" i="1"/>
  <c r="I10" i="1"/>
  <c r="I11" i="1"/>
  <c r="H9" i="1"/>
  <c r="H10" i="1"/>
  <c r="H11" i="1"/>
  <c r="G46" i="1"/>
  <c r="E46" i="1"/>
  <c r="E28" i="1"/>
  <c r="E5" i="1"/>
  <c r="E53" i="1"/>
  <c r="F48" i="1"/>
  <c r="E43" i="1"/>
  <c r="G40" i="1"/>
  <c r="E40" i="1"/>
  <c r="G31" i="1"/>
  <c r="E31" i="1"/>
  <c r="G28" i="1"/>
  <c r="E26" i="1"/>
  <c r="E25" i="1" s="1"/>
  <c r="G24" i="1"/>
  <c r="E24" i="1"/>
  <c r="G23" i="1"/>
  <c r="E23" i="1"/>
  <c r="G14" i="1"/>
  <c r="F9" i="1"/>
  <c r="D54" i="1"/>
  <c r="D53" i="1"/>
  <c r="E52" i="1"/>
  <c r="C52" i="1"/>
  <c r="C55" i="1" s="1"/>
  <c r="E49" i="1"/>
  <c r="C49" i="1"/>
  <c r="C46" i="1"/>
  <c r="E42" i="1"/>
  <c r="C42" i="1"/>
  <c r="D41" i="1"/>
  <c r="E39" i="1"/>
  <c r="C39" i="1"/>
  <c r="D36" i="1"/>
  <c r="E32" i="1"/>
  <c r="C32" i="1"/>
  <c r="E30" i="1"/>
  <c r="C30" i="1"/>
  <c r="C25" i="1"/>
  <c r="D20" i="1"/>
  <c r="E19" i="1"/>
  <c r="C19" i="1"/>
  <c r="D18" i="1"/>
  <c r="C15" i="1"/>
  <c r="E13" i="1"/>
  <c r="C13" i="1"/>
  <c r="C5" i="1"/>
  <c r="E55" i="1" l="1"/>
  <c r="D52" i="1"/>
  <c r="H31" i="1"/>
  <c r="G30" i="1"/>
  <c r="H30" i="1" s="1"/>
  <c r="I54" i="1" l="1"/>
  <c r="H54" i="1"/>
  <c r="I53" i="1"/>
  <c r="H53" i="1"/>
  <c r="I51" i="1"/>
  <c r="H51" i="1"/>
  <c r="I50" i="1"/>
  <c r="H50" i="1"/>
  <c r="I47" i="1"/>
  <c r="H47" i="1"/>
  <c r="I45" i="1"/>
  <c r="H45" i="1"/>
  <c r="I44" i="1"/>
  <c r="H44" i="1"/>
  <c r="I43" i="1"/>
  <c r="H43" i="1"/>
  <c r="I41" i="1"/>
  <c r="I40" i="1"/>
  <c r="H40" i="1"/>
  <c r="I38" i="1"/>
  <c r="H38" i="1"/>
  <c r="H37" i="1"/>
  <c r="H35" i="1"/>
  <c r="I34" i="1"/>
  <c r="H34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I8" i="1"/>
  <c r="H8" i="1"/>
  <c r="I7" i="1"/>
  <c r="H7" i="1"/>
  <c r="I6" i="1"/>
  <c r="H6" i="1"/>
  <c r="F54" i="1" l="1"/>
  <c r="F53" i="1"/>
  <c r="F51" i="1"/>
  <c r="F50" i="1"/>
  <c r="F47" i="1"/>
  <c r="F45" i="1"/>
  <c r="F44" i="1"/>
  <c r="F43" i="1"/>
  <c r="F41" i="1"/>
  <c r="F40" i="1"/>
  <c r="F38" i="1"/>
  <c r="F36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F6" i="1"/>
  <c r="F52" i="1" l="1"/>
  <c r="G52" i="1"/>
  <c r="I52" i="1" l="1"/>
  <c r="H52" i="1"/>
  <c r="G49" i="1"/>
  <c r="I49" i="1" s="1"/>
  <c r="I46" i="1"/>
  <c r="G42" i="1"/>
  <c r="I42" i="1" s="1"/>
  <c r="G39" i="1"/>
  <c r="I39" i="1" s="1"/>
  <c r="G32" i="1"/>
  <c r="G25" i="1"/>
  <c r="I25" i="1" s="1"/>
  <c r="G19" i="1"/>
  <c r="I19" i="1" s="1"/>
  <c r="G15" i="1"/>
  <c r="I15" i="1" s="1"/>
  <c r="G13" i="1"/>
  <c r="I13" i="1" s="1"/>
  <c r="G5" i="1"/>
  <c r="I5" i="1" s="1"/>
  <c r="G55" i="1" l="1"/>
  <c r="I55" i="1" s="1"/>
  <c r="F49" i="1"/>
  <c r="H49" i="1"/>
  <c r="F46" i="1"/>
  <c r="H46" i="1"/>
  <c r="F42" i="1"/>
  <c r="H42" i="1"/>
  <c r="F39" i="1"/>
  <c r="H39" i="1"/>
  <c r="F32" i="1"/>
  <c r="H32" i="1"/>
  <c r="F25" i="1"/>
  <c r="H25" i="1"/>
  <c r="F19" i="1"/>
  <c r="H19" i="1"/>
  <c r="F15" i="1"/>
  <c r="H15" i="1"/>
  <c r="F13" i="1"/>
  <c r="H13" i="1"/>
  <c r="F5" i="1"/>
  <c r="H5" i="1"/>
  <c r="F55" i="1" l="1"/>
  <c r="H55" i="1"/>
</calcChain>
</file>

<file path=xl/sharedStrings.xml><?xml version="1.0" encoding="utf-8"?>
<sst xmlns="http://schemas.openxmlformats.org/spreadsheetml/2006/main" count="113" uniqueCount="113">
  <si>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</si>
  <si>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</si>
  <si>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</si>
  <si>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</si>
  <si>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</si>
  <si>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</si>
  <si>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</si>
  <si>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</si>
  <si>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</si>
  <si>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</si>
  <si>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</si>
  <si>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</si>
  <si>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</si>
  <si>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</si>
  <si>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</si>
  <si>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</si>
  <si>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</si>
  <si>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</si>
  <si>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</si>
  <si>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</si>
  <si>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</si>
  <si>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</si>
  <si>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</si>
  <si>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</si>
  <si>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</si>
  <si>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</si>
  <si>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</si>
  <si>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</si>
  <si>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</si>
  <si>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</si>
  <si>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</si>
  <si>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</si>
  <si>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</si>
  <si>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</si>
  <si>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</si>
  <si>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</si>
  <si>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</si>
  <si>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</si>
  <si>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</si>
  <si>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</si>
  <si>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</si>
  <si>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</si>
  <si>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</si>
  <si>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</si>
  <si>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</si>
  <si>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</si>
  <si>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</si>
  <si>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</si>
  <si>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</si>
  <si>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</si>
  <si>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</si>
  <si>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</si>
  <si>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</si>
  <si>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</si>
  <si>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</si>
  <si>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</si>
  <si>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</si>
  <si>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</si>
  <si>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</si>
  <si>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</si>
  <si>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</si>
  <si>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</si>
  <si>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</si>
  <si>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</si>
  <si>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</si>
  <si>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</si>
  <si>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</si>
  <si>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</si>
  <si>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</si>
  <si>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</si>
  <si>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</si>
  <si>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</si>
  <si>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</si>
  <si>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</si>
  <si>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</si>
  <si>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</si>
  <si>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</si>
  <si>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</si>
  <si>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</si>
  <si>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</si>
  <si>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</si>
  <si>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</si>
  <si>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</si>
  <si>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</si>
  <si>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</si>
  <si>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</si>
  <si>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</si>
  <si>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</si>
  <si>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</si>
  <si>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</si>
  <si>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</si>
  <si>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</si>
  <si>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</si>
  <si>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</si>
  <si>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</si>
  <si>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</si>
  <si>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</si>
  <si>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</si>
  <si>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</si>
  <si>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</si>
  <si>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Исполнено за 1 квартал 2019 года</t>
  </si>
  <si>
    <t>ОХРАНА ОКРУЖАЮЩЕЙ СРЕДЫ</t>
  </si>
  <si>
    <t>Другие вопросы в области окружающей среды</t>
  </si>
  <si>
    <t>0600</t>
  </si>
  <si>
    <t>0605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</si>
  <si>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2020 года в сравнении с  аналогичным периодом 2019 года</t>
  </si>
  <si>
    <t>Уточненный план  на  2020 год</t>
  </si>
  <si>
    <t>Исполнено за 1 квартал 2020 года</t>
  </si>
  <si>
    <t>Темп роста 2020 года к 2019 году</t>
  </si>
  <si>
    <t>Судебная ситстема</t>
  </si>
  <si>
    <t>0105</t>
  </si>
  <si>
    <t>Массовый спорт</t>
  </si>
  <si>
    <t>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</si>
</sst>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1" xfId="0" applyFill="1" applyBorder="1" applyAlignment="1">
      <alignment horizontal="center" vertical="top" wrapText="1"/>
    </xf>
    <xf numFmtId="4" fontId="6" fillId="2" borderId="1" xfId="0" applyNumberFormat="1" applyFont="1" applyFill="1" applyBorder="1"/>
    <xf numFmtId="4" fontId="0" fillId="2" borderId="1" xfId="0" applyNumberFormat="1" applyFont="1" applyFill="1" applyBorder="1"/>
    <xf numFmtId="4" fontId="8" fillId="2" borderId="1" xfId="0" applyNumberFormat="1" applyFont="1" applyFill="1" applyBorder="1"/>
    <xf numFmtId="4" fontId="0" fillId="2" borderId="1" xfId="0" applyNumberFormat="1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130" zoomScaleNormal="130" workbookViewId="0">
      <selection activeCell="D56" sqref="D56"/>
    </sheetView>
  </sheetViews>
  <sheetFormatPr defaultRowHeight="12.75" x14ac:dyDescent="0.2"/>
  <cols>
    <col min="1" max="1" width="53.6640625" style="9" customWidth="1"/>
    <col min="2" max="4" width="14.33203125" style="9" customWidth="1"/>
    <col min="5" max="5" width="15.5" style="2" customWidth="1"/>
    <col min="6" max="6" width="0.1640625" style="2" customWidth="1"/>
    <col min="7" max="7" width="16" style="2" customWidth="1"/>
    <col min="8" max="8" width="15.5" style="10" customWidth="1"/>
    <col min="9" max="9" width="13" style="8" customWidth="1"/>
    <col min="10" max="10" width="12.1640625" style="8" bestFit="1" customWidth="1"/>
    <col min="11" max="16384" width="9.33203125" style="8"/>
  </cols>
  <sheetData>
    <row r="1" spans="1:9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9" ht="37.5" customHeight="1" x14ac:dyDescent="0.2">
      <c r="A2" s="20" t="s">
        <v>105</v>
      </c>
      <c r="B2" s="20"/>
      <c r="C2" s="20"/>
      <c r="D2" s="20"/>
      <c r="E2" s="20"/>
      <c r="F2" s="20"/>
      <c r="G2" s="20"/>
      <c r="H2" s="20"/>
    </row>
    <row r="3" spans="1:9" x14ac:dyDescent="0.2">
      <c r="A3" s="9" t="s">
        <v>1</v>
      </c>
    </row>
    <row r="4" spans="1:9" ht="45.75" customHeight="1" x14ac:dyDescent="0.2">
      <c r="A4" s="11" t="s">
        <v>2</v>
      </c>
      <c r="B4" s="12" t="s">
        <v>3</v>
      </c>
      <c r="C4" s="3" t="s">
        <v>99</v>
      </c>
      <c r="D4" s="3" t="s">
        <v>100</v>
      </c>
      <c r="E4" s="3" t="s">
        <v>106</v>
      </c>
      <c r="F4" s="3" t="s">
        <v>97</v>
      </c>
      <c r="G4" s="3" t="s">
        <v>107</v>
      </c>
      <c r="H4" s="3" t="s">
        <v>98</v>
      </c>
      <c r="I4" s="3" t="s">
        <v>108</v>
      </c>
    </row>
    <row r="5" spans="1:9" ht="15" x14ac:dyDescent="0.25">
      <c r="A5" s="13" t="s">
        <v>4</v>
      </c>
      <c r="B5" s="14" t="s">
        <v>5</v>
      </c>
      <c r="C5" s="4">
        <f>SUM(C6:C12)</f>
        <v>191897.872</v>
      </c>
      <c r="D5" s="4">
        <f>SUM(D6:D12)</f>
        <v>30453.96</v>
      </c>
      <c r="E5" s="4">
        <f>SUM(E6:E12)</f>
        <v>211330.48071999999</v>
      </c>
      <c r="F5" s="4">
        <f>E5/4</f>
        <v>52832.620179999998</v>
      </c>
      <c r="G5" s="4">
        <f>SUM(G6:G12)</f>
        <v>26502.394800000002</v>
      </c>
      <c r="H5" s="15">
        <f>G5/E5*100</f>
        <v>12.540734639748472</v>
      </c>
      <c r="I5" s="16">
        <f>G5/D5*100</f>
        <v>87.024461843385893</v>
      </c>
    </row>
    <row r="6" spans="1:9" ht="45" x14ac:dyDescent="0.25">
      <c r="A6" s="12" t="s">
        <v>94</v>
      </c>
      <c r="B6" s="14" t="s">
        <v>93</v>
      </c>
      <c r="C6" s="7">
        <v>15168</v>
      </c>
      <c r="D6" s="17">
        <v>2445.66</v>
      </c>
      <c r="E6" s="5">
        <v>16643</v>
      </c>
      <c r="F6" s="17">
        <f t="shared" ref="F6:F55" si="0">E6/4</f>
        <v>4160.75</v>
      </c>
      <c r="G6" s="5">
        <v>2226.0558900000001</v>
      </c>
      <c r="H6" s="15">
        <f t="shared" ref="H6:H55" si="1">G6/E6*100</f>
        <v>13.375328306194797</v>
      </c>
      <c r="I6" s="16">
        <f t="shared" ref="I6:I55" si="2">G6/D6*100</f>
        <v>91.020660680552496</v>
      </c>
    </row>
    <row r="7" spans="1:9" ht="60" x14ac:dyDescent="0.25">
      <c r="A7" s="12" t="s">
        <v>6</v>
      </c>
      <c r="B7" s="14" t="s">
        <v>7</v>
      </c>
      <c r="C7" s="7">
        <v>3963</v>
      </c>
      <c r="D7" s="17">
        <v>834.73</v>
      </c>
      <c r="E7" s="5">
        <v>4747</v>
      </c>
      <c r="F7" s="17">
        <f t="shared" si="0"/>
        <v>1186.75</v>
      </c>
      <c r="G7" s="5">
        <v>850.64946999999995</v>
      </c>
      <c r="H7" s="15">
        <f t="shared" si="1"/>
        <v>17.919727617442593</v>
      </c>
      <c r="I7" s="16">
        <f t="shared" si="2"/>
        <v>101.90714003330416</v>
      </c>
    </row>
    <row r="8" spans="1:9" ht="60" x14ac:dyDescent="0.25">
      <c r="A8" s="12" t="s">
        <v>8</v>
      </c>
      <c r="B8" s="14" t="s">
        <v>9</v>
      </c>
      <c r="C8" s="7">
        <v>128104.405</v>
      </c>
      <c r="D8" s="17">
        <v>22693.78</v>
      </c>
      <c r="E8" s="5">
        <v>152356.86423000001</v>
      </c>
      <c r="F8" s="17">
        <f t="shared" si="0"/>
        <v>38089.216057500002</v>
      </c>
      <c r="G8" s="5">
        <v>19305.572820000001</v>
      </c>
      <c r="H8" s="15">
        <f t="shared" si="1"/>
        <v>12.671285220766979</v>
      </c>
      <c r="I8" s="16">
        <f t="shared" si="2"/>
        <v>85.069886197892117</v>
      </c>
    </row>
    <row r="9" spans="1:9" ht="15" x14ac:dyDescent="0.25">
      <c r="A9" s="12" t="s">
        <v>109</v>
      </c>
      <c r="B9" s="14" t="s">
        <v>110</v>
      </c>
      <c r="C9" s="7"/>
      <c r="D9" s="17"/>
      <c r="E9" s="5">
        <v>31</v>
      </c>
      <c r="F9" s="17">
        <f t="shared" si="0"/>
        <v>7.75</v>
      </c>
      <c r="G9" s="5"/>
      <c r="H9" s="15">
        <f t="shared" si="1"/>
        <v>0</v>
      </c>
      <c r="I9" s="16" t="e">
        <f t="shared" si="2"/>
        <v>#DIV/0!</v>
      </c>
    </row>
    <row r="10" spans="1:9" ht="30" x14ac:dyDescent="0.25">
      <c r="A10" s="12" t="s">
        <v>10</v>
      </c>
      <c r="B10" s="14" t="s">
        <v>11</v>
      </c>
      <c r="C10" s="7">
        <v>2052</v>
      </c>
      <c r="D10" s="17">
        <v>0</v>
      </c>
      <c r="E10" s="5">
        <v>2600</v>
      </c>
      <c r="F10" s="17">
        <f t="shared" si="0"/>
        <v>650</v>
      </c>
      <c r="G10" s="5"/>
      <c r="H10" s="15">
        <f t="shared" si="1"/>
        <v>0</v>
      </c>
      <c r="I10" s="16" t="e">
        <f t="shared" si="2"/>
        <v>#DIV/0!</v>
      </c>
    </row>
    <row r="11" spans="1:9" ht="15" x14ac:dyDescent="0.25">
      <c r="A11" s="12" t="s">
        <v>12</v>
      </c>
      <c r="B11" s="14" t="s">
        <v>13</v>
      </c>
      <c r="C11" s="7">
        <v>800</v>
      </c>
      <c r="D11" s="17">
        <v>0</v>
      </c>
      <c r="E11" s="5">
        <v>800</v>
      </c>
      <c r="F11" s="17">
        <f t="shared" si="0"/>
        <v>200</v>
      </c>
      <c r="G11" s="5"/>
      <c r="H11" s="15">
        <f t="shared" si="1"/>
        <v>0</v>
      </c>
      <c r="I11" s="16" t="e">
        <f t="shared" si="2"/>
        <v>#DIV/0!</v>
      </c>
    </row>
    <row r="12" spans="1:9" ht="15" x14ac:dyDescent="0.25">
      <c r="A12" s="12" t="s">
        <v>14</v>
      </c>
      <c r="B12" s="14" t="s">
        <v>15</v>
      </c>
      <c r="C12" s="7">
        <v>41810.466999999997</v>
      </c>
      <c r="D12" s="17">
        <v>4479.79</v>
      </c>
      <c r="E12" s="5">
        <v>34152.61649</v>
      </c>
      <c r="F12" s="17">
        <f t="shared" si="0"/>
        <v>8538.1541225000001</v>
      </c>
      <c r="G12" s="5">
        <v>4120.1166199999998</v>
      </c>
      <c r="H12" s="15">
        <f t="shared" si="1"/>
        <v>12.063838860505413</v>
      </c>
      <c r="I12" s="16">
        <f t="shared" si="2"/>
        <v>91.971199989285211</v>
      </c>
    </row>
    <row r="13" spans="1:9" ht="15" x14ac:dyDescent="0.25">
      <c r="A13" s="13" t="s">
        <v>16</v>
      </c>
      <c r="B13" s="14" t="s">
        <v>17</v>
      </c>
      <c r="C13" s="4">
        <f>C14</f>
        <v>1853.5</v>
      </c>
      <c r="D13" s="4">
        <f>D14</f>
        <v>325.35000000000002</v>
      </c>
      <c r="E13" s="4">
        <f>E14</f>
        <v>2021.2</v>
      </c>
      <c r="F13" s="4">
        <f t="shared" si="0"/>
        <v>505.3</v>
      </c>
      <c r="G13" s="4">
        <f>G14</f>
        <v>336.18967000000004</v>
      </c>
      <c r="H13" s="15">
        <f t="shared" si="1"/>
        <v>16.633171878092224</v>
      </c>
      <c r="I13" s="16">
        <f t="shared" si="2"/>
        <v>103.33169509758721</v>
      </c>
    </row>
    <row r="14" spans="1:9" ht="15" x14ac:dyDescent="0.25">
      <c r="A14" s="12" t="s">
        <v>18</v>
      </c>
      <c r="B14" s="14" t="s">
        <v>19</v>
      </c>
      <c r="C14" s="7">
        <v>1853.5</v>
      </c>
      <c r="D14" s="17">
        <v>325.35000000000002</v>
      </c>
      <c r="E14" s="5">
        <v>2021.2</v>
      </c>
      <c r="F14" s="17">
        <f t="shared" si="0"/>
        <v>505.3</v>
      </c>
      <c r="G14" s="5">
        <f>841.48967-505.3</f>
        <v>336.18967000000004</v>
      </c>
      <c r="H14" s="15">
        <f t="shared" si="1"/>
        <v>16.633171878092224</v>
      </c>
      <c r="I14" s="16">
        <f t="shared" si="2"/>
        <v>103.33169509758721</v>
      </c>
    </row>
    <row r="15" spans="1:9" ht="42.75" x14ac:dyDescent="0.25">
      <c r="A15" s="13" t="s">
        <v>20</v>
      </c>
      <c r="B15" s="14" t="s">
        <v>21</v>
      </c>
      <c r="C15" s="4">
        <f>SUM(C16:C18)</f>
        <v>16626.597999999998</v>
      </c>
      <c r="D15" s="4">
        <f t="shared" ref="D15:E15" si="3">SUM(D16:D18)</f>
        <v>3123.71</v>
      </c>
      <c r="E15" s="4">
        <f t="shared" si="3"/>
        <v>19086.978790000001</v>
      </c>
      <c r="F15" s="4">
        <f t="shared" si="0"/>
        <v>4771.7446975000003</v>
      </c>
      <c r="G15" s="4">
        <f>SUM(G16:G18)</f>
        <v>3531.3790100000001</v>
      </c>
      <c r="H15" s="15">
        <f t="shared" si="1"/>
        <v>18.501508535495155</v>
      </c>
      <c r="I15" s="16">
        <f t="shared" si="2"/>
        <v>113.0507956884602</v>
      </c>
    </row>
    <row r="16" spans="1:9" ht="45" x14ac:dyDescent="0.25">
      <c r="A16" s="12" t="s">
        <v>22</v>
      </c>
      <c r="B16" s="14" t="s">
        <v>23</v>
      </c>
      <c r="C16" s="7">
        <v>3145</v>
      </c>
      <c r="D16" s="17">
        <v>468.77</v>
      </c>
      <c r="E16" s="5">
        <v>4498</v>
      </c>
      <c r="F16" s="17">
        <f t="shared" si="0"/>
        <v>1124.5</v>
      </c>
      <c r="G16" s="5">
        <v>613.23820999999998</v>
      </c>
      <c r="H16" s="15">
        <f t="shared" si="1"/>
        <v>13.633575144508669</v>
      </c>
      <c r="I16" s="16">
        <f t="shared" si="2"/>
        <v>130.81856987435202</v>
      </c>
    </row>
    <row r="17" spans="1:9" ht="15" x14ac:dyDescent="0.25">
      <c r="A17" s="12" t="s">
        <v>95</v>
      </c>
      <c r="B17" s="14" t="s">
        <v>96</v>
      </c>
      <c r="C17" s="7">
        <v>13481.598</v>
      </c>
      <c r="D17" s="17">
        <v>2654.94</v>
      </c>
      <c r="E17" s="5">
        <v>14588.978789999999</v>
      </c>
      <c r="F17" s="17">
        <f t="shared" si="0"/>
        <v>3647.2446974999998</v>
      </c>
      <c r="G17" s="5">
        <v>2918.1408000000001</v>
      </c>
      <c r="H17" s="15">
        <f t="shared" si="1"/>
        <v>20.002365086720371</v>
      </c>
      <c r="I17" s="16">
        <f t="shared" si="2"/>
        <v>109.91362516667043</v>
      </c>
    </row>
    <row r="18" spans="1:9" ht="45" x14ac:dyDescent="0.25">
      <c r="A18" s="12" t="s">
        <v>24</v>
      </c>
      <c r="B18" s="14" t="s">
        <v>25</v>
      </c>
      <c r="C18" s="7"/>
      <c r="D18" s="17">
        <f t="shared" ref="D6:D29" si="4">C18/4</f>
        <v>0</v>
      </c>
      <c r="E18" s="5"/>
      <c r="F18" s="17">
        <f t="shared" si="0"/>
        <v>0</v>
      </c>
      <c r="G18" s="5"/>
      <c r="H18" s="15"/>
      <c r="I18" s="16"/>
    </row>
    <row r="19" spans="1:9" ht="15" x14ac:dyDescent="0.25">
      <c r="A19" s="13" t="s">
        <v>26</v>
      </c>
      <c r="B19" s="14" t="s">
        <v>27</v>
      </c>
      <c r="C19" s="4">
        <f>SUM(C20:C24)</f>
        <v>168991.37299999999</v>
      </c>
      <c r="D19" s="4">
        <f>SUM(D20:D24)</f>
        <v>18788.150000000001</v>
      </c>
      <c r="E19" s="4">
        <f>SUM(E20:E24)</f>
        <v>206613.23125000001</v>
      </c>
      <c r="F19" s="4">
        <f t="shared" si="0"/>
        <v>51653.307812500003</v>
      </c>
      <c r="G19" s="4">
        <f>SUM(G20:G24)</f>
        <v>19464.509140000002</v>
      </c>
      <c r="H19" s="15">
        <f t="shared" si="1"/>
        <v>9.420746688022188</v>
      </c>
      <c r="I19" s="16">
        <f t="shared" si="2"/>
        <v>103.59992410109564</v>
      </c>
    </row>
    <row r="20" spans="1:9" ht="15" x14ac:dyDescent="0.25">
      <c r="A20" s="12" t="s">
        <v>28</v>
      </c>
      <c r="B20" s="14" t="s">
        <v>29</v>
      </c>
      <c r="C20" s="5"/>
      <c r="D20" s="17">
        <f t="shared" si="4"/>
        <v>0</v>
      </c>
      <c r="E20" s="5"/>
      <c r="F20" s="17">
        <f t="shared" si="0"/>
        <v>0</v>
      </c>
      <c r="G20" s="5"/>
      <c r="H20" s="15"/>
      <c r="I20" s="16"/>
    </row>
    <row r="21" spans="1:9" ht="15" x14ac:dyDescent="0.25">
      <c r="A21" s="12" t="s">
        <v>30</v>
      </c>
      <c r="B21" s="14" t="s">
        <v>31</v>
      </c>
      <c r="C21" s="7">
        <v>11241.6</v>
      </c>
      <c r="D21" s="17">
        <v>1610.5</v>
      </c>
      <c r="E21" s="5">
        <v>15732.8</v>
      </c>
      <c r="F21" s="17">
        <f t="shared" si="0"/>
        <v>3933.2</v>
      </c>
      <c r="G21" s="5">
        <v>706</v>
      </c>
      <c r="H21" s="15">
        <f t="shared" si="1"/>
        <v>4.4874402522119397</v>
      </c>
      <c r="I21" s="16">
        <f t="shared" si="2"/>
        <v>43.837317603228811</v>
      </c>
    </row>
    <row r="22" spans="1:9" ht="15" x14ac:dyDescent="0.25">
      <c r="A22" s="12" t="s">
        <v>32</v>
      </c>
      <c r="B22" s="14" t="s">
        <v>33</v>
      </c>
      <c r="C22" s="7">
        <v>270</v>
      </c>
      <c r="D22" s="17">
        <v>0</v>
      </c>
      <c r="E22" s="5">
        <v>422</v>
      </c>
      <c r="F22" s="17">
        <f t="shared" si="0"/>
        <v>105.5</v>
      </c>
      <c r="G22" s="5"/>
      <c r="H22" s="15">
        <f t="shared" si="1"/>
        <v>0</v>
      </c>
      <c r="I22" s="16"/>
    </row>
    <row r="23" spans="1:9" ht="15" x14ac:dyDescent="0.25">
      <c r="A23" s="12" t="s">
        <v>34</v>
      </c>
      <c r="B23" s="14" t="s">
        <v>35</v>
      </c>
      <c r="C23" s="7">
        <v>139863.77299999999</v>
      </c>
      <c r="D23" s="17">
        <v>13080.52</v>
      </c>
      <c r="E23" s="5">
        <f>202583.1877-38270</f>
        <v>164313.18770000001</v>
      </c>
      <c r="F23" s="17">
        <f t="shared" si="0"/>
        <v>41078.296925000002</v>
      </c>
      <c r="G23" s="5">
        <f>21427.45675-3516.5</f>
        <v>17910.956750000001</v>
      </c>
      <c r="H23" s="15">
        <f t="shared" si="1"/>
        <v>10.900498615303778</v>
      </c>
      <c r="I23" s="16">
        <f t="shared" si="2"/>
        <v>136.92847646729643</v>
      </c>
    </row>
    <row r="24" spans="1:9" ht="30" x14ac:dyDescent="0.25">
      <c r="A24" s="12" t="s">
        <v>36</v>
      </c>
      <c r="B24" s="14" t="s">
        <v>37</v>
      </c>
      <c r="C24" s="7">
        <v>17616</v>
      </c>
      <c r="D24" s="17">
        <v>4097.13</v>
      </c>
      <c r="E24" s="5">
        <f>29145.24355-3000</f>
        <v>26145.243549999999</v>
      </c>
      <c r="F24" s="17">
        <f t="shared" si="0"/>
        <v>6536.3108874999998</v>
      </c>
      <c r="G24" s="5">
        <f>991.20467-143.65228</f>
        <v>847.55238999999995</v>
      </c>
      <c r="H24" s="15">
        <f t="shared" si="1"/>
        <v>3.2417077637052651</v>
      </c>
      <c r="I24" s="16">
        <f t="shared" si="2"/>
        <v>20.686490055233783</v>
      </c>
    </row>
    <row r="25" spans="1:9" ht="28.5" x14ac:dyDescent="0.25">
      <c r="A25" s="13" t="s">
        <v>38</v>
      </c>
      <c r="B25" s="14" t="s">
        <v>39</v>
      </c>
      <c r="C25" s="4">
        <f>SUM(C26:C29)</f>
        <v>269972.78899999999</v>
      </c>
      <c r="D25" s="4">
        <f>SUM(D26:D29)</f>
        <v>16766.809999999998</v>
      </c>
      <c r="E25" s="4">
        <f>SUM(E26:E29)</f>
        <v>270573.66440999997</v>
      </c>
      <c r="F25" s="4">
        <f t="shared" si="0"/>
        <v>67643.416102499992</v>
      </c>
      <c r="G25" s="4">
        <f>SUM(G26:G29)</f>
        <v>25088.733090000002</v>
      </c>
      <c r="H25" s="15">
        <f t="shared" si="1"/>
        <v>9.2724224084067082</v>
      </c>
      <c r="I25" s="16">
        <f t="shared" si="2"/>
        <v>149.63331182258287</v>
      </c>
    </row>
    <row r="26" spans="1:9" ht="15" x14ac:dyDescent="0.25">
      <c r="A26" s="12" t="s">
        <v>40</v>
      </c>
      <c r="B26" s="14" t="s">
        <v>41</v>
      </c>
      <c r="C26" s="7">
        <v>4646.116</v>
      </c>
      <c r="D26" s="17">
        <v>654.48</v>
      </c>
      <c r="E26" s="5">
        <f>10837.3-2834</f>
        <v>8003.2999999999993</v>
      </c>
      <c r="F26" s="17">
        <f t="shared" si="0"/>
        <v>2000.8249999999998</v>
      </c>
      <c r="G26" s="5">
        <v>586.25071000000003</v>
      </c>
      <c r="H26" s="15">
        <f t="shared" si="1"/>
        <v>7.3251122661901977</v>
      </c>
      <c r="I26" s="16">
        <f t="shared" si="2"/>
        <v>89.575038198264266</v>
      </c>
    </row>
    <row r="27" spans="1:9" ht="15" x14ac:dyDescent="0.25">
      <c r="A27" s="12" t="s">
        <v>42</v>
      </c>
      <c r="B27" s="14" t="s">
        <v>43</v>
      </c>
      <c r="C27" s="7">
        <v>106634.72199999999</v>
      </c>
      <c r="D27" s="17">
        <v>927.69</v>
      </c>
      <c r="E27" s="5">
        <v>72571.719589999993</v>
      </c>
      <c r="F27" s="17">
        <f t="shared" si="0"/>
        <v>18142.929897499998</v>
      </c>
      <c r="G27" s="5">
        <v>804.73299999999995</v>
      </c>
      <c r="H27" s="15">
        <f t="shared" si="1"/>
        <v>1.1088796084017387</v>
      </c>
      <c r="I27" s="16">
        <f t="shared" si="2"/>
        <v>86.745895719475243</v>
      </c>
    </row>
    <row r="28" spans="1:9" ht="15" x14ac:dyDescent="0.25">
      <c r="A28" s="12" t="s">
        <v>44</v>
      </c>
      <c r="B28" s="14" t="s">
        <v>45</v>
      </c>
      <c r="C28" s="7">
        <v>152570.538</v>
      </c>
      <c r="D28" s="17">
        <v>13704.64</v>
      </c>
      <c r="E28" s="5">
        <f>297480.80052-111091.1557</f>
        <v>186389.64481999999</v>
      </c>
      <c r="F28" s="17">
        <f t="shared" si="0"/>
        <v>46597.411204999997</v>
      </c>
      <c r="G28" s="5">
        <f>23984.24938-1188.75</f>
        <v>22795.499380000001</v>
      </c>
      <c r="H28" s="15">
        <f t="shared" si="1"/>
        <v>12.230024582113479</v>
      </c>
      <c r="I28" s="16">
        <f t="shared" si="2"/>
        <v>166.33417134634695</v>
      </c>
    </row>
    <row r="29" spans="1:9" ht="30" x14ac:dyDescent="0.25">
      <c r="A29" s="12" t="s">
        <v>46</v>
      </c>
      <c r="B29" s="14" t="s">
        <v>47</v>
      </c>
      <c r="C29" s="7">
        <v>6121.4129999999996</v>
      </c>
      <c r="D29" s="17">
        <v>1480</v>
      </c>
      <c r="E29" s="5">
        <v>3609</v>
      </c>
      <c r="F29" s="17">
        <f t="shared" si="0"/>
        <v>902.25</v>
      </c>
      <c r="G29" s="5">
        <v>902.25</v>
      </c>
      <c r="H29" s="15">
        <f t="shared" si="1"/>
        <v>25</v>
      </c>
      <c r="I29" s="16">
        <f t="shared" si="2"/>
        <v>60.962837837837839</v>
      </c>
    </row>
    <row r="30" spans="1:9" s="19" customFormat="1" ht="15" x14ac:dyDescent="0.25">
      <c r="A30" s="13" t="s">
        <v>101</v>
      </c>
      <c r="B30" s="18" t="s">
        <v>103</v>
      </c>
      <c r="C30" s="6">
        <f>C31</f>
        <v>10000</v>
      </c>
      <c r="D30" s="4"/>
      <c r="E30" s="6">
        <f>E31</f>
        <v>11875</v>
      </c>
      <c r="F30" s="4"/>
      <c r="G30" s="6">
        <f>G31</f>
        <v>210.77098000000001</v>
      </c>
      <c r="H30" s="15">
        <f t="shared" ref="H30:H31" si="5">G30/E30*100</f>
        <v>1.7749135157894738</v>
      </c>
      <c r="I30" s="16" t="e">
        <f t="shared" si="2"/>
        <v>#DIV/0!</v>
      </c>
    </row>
    <row r="31" spans="1:9" ht="15" x14ac:dyDescent="0.25">
      <c r="A31" s="12" t="s">
        <v>102</v>
      </c>
      <c r="B31" s="14" t="s">
        <v>104</v>
      </c>
      <c r="C31" s="7">
        <v>10000</v>
      </c>
      <c r="D31" s="17"/>
      <c r="E31" s="5">
        <f>15240-3365</f>
        <v>11875</v>
      </c>
      <c r="F31" s="17"/>
      <c r="G31" s="5">
        <f>1052.02098-841.25</f>
        <v>210.77098000000001</v>
      </c>
      <c r="H31" s="15">
        <f t="shared" si="5"/>
        <v>1.7749135157894738</v>
      </c>
      <c r="I31" s="16" t="e">
        <f t="shared" si="2"/>
        <v>#DIV/0!</v>
      </c>
    </row>
    <row r="32" spans="1:9" ht="15" x14ac:dyDescent="0.25">
      <c r="A32" s="13" t="s">
        <v>48</v>
      </c>
      <c r="B32" s="14" t="s">
        <v>49</v>
      </c>
      <c r="C32" s="4">
        <f>SUM(C33:C38)</f>
        <v>1101250.4649999999</v>
      </c>
      <c r="D32" s="4">
        <f>SUM(D33:D38)</f>
        <v>248806.06</v>
      </c>
      <c r="E32" s="4">
        <f>SUM(E33:E38)</f>
        <v>1178295.8632</v>
      </c>
      <c r="F32" s="4">
        <f t="shared" si="0"/>
        <v>294573.96580000001</v>
      </c>
      <c r="G32" s="4">
        <f>SUM(G33:G38)</f>
        <v>250236.50869999998</v>
      </c>
      <c r="H32" s="15">
        <f t="shared" si="1"/>
        <v>21.237154140591738</v>
      </c>
      <c r="I32" s="16">
        <f t="shared" si="2"/>
        <v>100.57492518470008</v>
      </c>
    </row>
    <row r="33" spans="1:9" ht="15" x14ac:dyDescent="0.25">
      <c r="A33" s="12" t="s">
        <v>50</v>
      </c>
      <c r="B33" s="14" t="s">
        <v>51</v>
      </c>
      <c r="C33" s="7">
        <v>371046.66</v>
      </c>
      <c r="D33" s="17">
        <v>83855.360000000001</v>
      </c>
      <c r="E33" s="5">
        <v>397017.27</v>
      </c>
      <c r="F33" s="17">
        <f t="shared" si="0"/>
        <v>99254.317500000005</v>
      </c>
      <c r="G33" s="5">
        <v>84153.575939999995</v>
      </c>
      <c r="H33" s="15">
        <f t="shared" si="1"/>
        <v>21.196452219824089</v>
      </c>
      <c r="I33" s="16">
        <f t="shared" si="2"/>
        <v>100.35563133948742</v>
      </c>
    </row>
    <row r="34" spans="1:9" ht="15" x14ac:dyDescent="0.25">
      <c r="A34" s="12" t="s">
        <v>52</v>
      </c>
      <c r="B34" s="14" t="s">
        <v>53</v>
      </c>
      <c r="C34" s="7">
        <v>559309.90500000003</v>
      </c>
      <c r="D34" s="17">
        <v>122692.79</v>
      </c>
      <c r="E34" s="5">
        <v>598968.29319999996</v>
      </c>
      <c r="F34" s="17">
        <f t="shared" si="0"/>
        <v>149742.07329999999</v>
      </c>
      <c r="G34" s="5">
        <v>122869.1406</v>
      </c>
      <c r="H34" s="15">
        <f t="shared" si="1"/>
        <v>20.513463232514226</v>
      </c>
      <c r="I34" s="16">
        <f t="shared" si="2"/>
        <v>100.14373346632675</v>
      </c>
    </row>
    <row r="35" spans="1:9" ht="15.75" x14ac:dyDescent="0.25">
      <c r="A35" s="1" t="s">
        <v>54</v>
      </c>
      <c r="B35" s="14" t="s">
        <v>55</v>
      </c>
      <c r="C35" s="7">
        <v>100550.1</v>
      </c>
      <c r="D35" s="17">
        <v>30638.98</v>
      </c>
      <c r="E35" s="5">
        <v>106661.3</v>
      </c>
      <c r="F35" s="17">
        <f t="shared" si="0"/>
        <v>26665.325000000001</v>
      </c>
      <c r="G35" s="5">
        <v>33426.224000000002</v>
      </c>
      <c r="H35" s="15">
        <f t="shared" si="1"/>
        <v>31.33866172641811</v>
      </c>
      <c r="I35" s="16">
        <f t="shared" si="2"/>
        <v>109.09705218646313</v>
      </c>
    </row>
    <row r="36" spans="1:9" ht="30" x14ac:dyDescent="0.25">
      <c r="A36" s="12" t="s">
        <v>56</v>
      </c>
      <c r="B36" s="14" t="s">
        <v>57</v>
      </c>
      <c r="C36" s="7"/>
      <c r="D36" s="17">
        <f t="shared" ref="D32:D55" si="6">C36/4</f>
        <v>0</v>
      </c>
      <c r="E36" s="5"/>
      <c r="F36" s="17">
        <f t="shared" si="0"/>
        <v>0</v>
      </c>
      <c r="G36" s="5"/>
      <c r="H36" s="15"/>
      <c r="I36" s="16" t="e">
        <f t="shared" si="2"/>
        <v>#DIV/0!</v>
      </c>
    </row>
    <row r="37" spans="1:9" ht="15" x14ac:dyDescent="0.25">
      <c r="A37" s="12" t="s">
        <v>58</v>
      </c>
      <c r="B37" s="14" t="s">
        <v>59</v>
      </c>
      <c r="C37" s="7">
        <v>34018.800000000003</v>
      </c>
      <c r="D37" s="17">
        <v>5381.02</v>
      </c>
      <c r="E37" s="5">
        <v>35777</v>
      </c>
      <c r="F37" s="17">
        <v>0</v>
      </c>
      <c r="G37" s="5">
        <v>3112</v>
      </c>
      <c r="H37" s="15">
        <f t="shared" si="1"/>
        <v>8.6983257400005591</v>
      </c>
      <c r="I37" s="16">
        <f t="shared" si="2"/>
        <v>57.832901568847539</v>
      </c>
    </row>
    <row r="38" spans="1:9" ht="15" x14ac:dyDescent="0.25">
      <c r="A38" s="12" t="s">
        <v>60</v>
      </c>
      <c r="B38" s="14" t="s">
        <v>61</v>
      </c>
      <c r="C38" s="7">
        <v>36325</v>
      </c>
      <c r="D38" s="17">
        <v>6237.91</v>
      </c>
      <c r="E38" s="5">
        <v>39872</v>
      </c>
      <c r="F38" s="17">
        <f t="shared" si="0"/>
        <v>9968</v>
      </c>
      <c r="G38" s="5">
        <v>6675.5681599999998</v>
      </c>
      <c r="H38" s="15">
        <f t="shared" si="1"/>
        <v>16.742496388443019</v>
      </c>
      <c r="I38" s="16">
        <f t="shared" si="2"/>
        <v>107.01610250869282</v>
      </c>
    </row>
    <row r="39" spans="1:9" ht="15" x14ac:dyDescent="0.25">
      <c r="A39" s="13" t="s">
        <v>62</v>
      </c>
      <c r="B39" s="14" t="s">
        <v>63</v>
      </c>
      <c r="C39" s="4">
        <f>SUM(C40:C41)</f>
        <v>126151.1</v>
      </c>
      <c r="D39" s="4">
        <f>SUM(D40:D41)</f>
        <v>44223.02</v>
      </c>
      <c r="E39" s="4">
        <f>SUM(E40:E41)</f>
        <v>127626.3</v>
      </c>
      <c r="F39" s="4">
        <f t="shared" si="0"/>
        <v>31906.575000000001</v>
      </c>
      <c r="G39" s="4">
        <f>SUM(G40:G41)</f>
        <v>36601.498</v>
      </c>
      <c r="H39" s="15">
        <f t="shared" si="1"/>
        <v>28.678648523070869</v>
      </c>
      <c r="I39" s="16">
        <f t="shared" si="2"/>
        <v>82.765713422556857</v>
      </c>
    </row>
    <row r="40" spans="1:9" ht="15" x14ac:dyDescent="0.25">
      <c r="A40" s="12" t="s">
        <v>64</v>
      </c>
      <c r="B40" s="14" t="s">
        <v>65</v>
      </c>
      <c r="C40" s="7">
        <v>126151.1</v>
      </c>
      <c r="D40" s="17">
        <v>44223.02</v>
      </c>
      <c r="E40" s="5">
        <f>137989.5-10363.2</f>
        <v>127626.3</v>
      </c>
      <c r="F40" s="17">
        <f t="shared" si="0"/>
        <v>31906.575000000001</v>
      </c>
      <c r="G40" s="5">
        <f>39042.298-2440.8</f>
        <v>36601.498</v>
      </c>
      <c r="H40" s="15">
        <f t="shared" si="1"/>
        <v>28.678648523070869</v>
      </c>
      <c r="I40" s="16">
        <f t="shared" si="2"/>
        <v>82.765713422556857</v>
      </c>
    </row>
    <row r="41" spans="1:9" ht="30" x14ac:dyDescent="0.25">
      <c r="A41" s="12" t="s">
        <v>66</v>
      </c>
      <c r="B41" s="14" t="s">
        <v>67</v>
      </c>
      <c r="C41" s="7"/>
      <c r="D41" s="17">
        <f t="shared" si="6"/>
        <v>0</v>
      </c>
      <c r="E41" s="5"/>
      <c r="F41" s="17">
        <f t="shared" si="0"/>
        <v>0</v>
      </c>
      <c r="G41" s="5"/>
      <c r="H41" s="15"/>
      <c r="I41" s="16" t="e">
        <f t="shared" si="2"/>
        <v>#DIV/0!</v>
      </c>
    </row>
    <row r="42" spans="1:9" ht="15" x14ac:dyDescent="0.25">
      <c r="A42" s="13" t="s">
        <v>68</v>
      </c>
      <c r="B42" s="14" t="s">
        <v>69</v>
      </c>
      <c r="C42" s="4">
        <f>SUM(C43:C45)</f>
        <v>110590.28400000001</v>
      </c>
      <c r="D42" s="4">
        <f>SUM(D43:D45)</f>
        <v>14036.560000000001</v>
      </c>
      <c r="E42" s="4">
        <f>SUM(E43:E45)</f>
        <v>112656.538</v>
      </c>
      <c r="F42" s="4">
        <f t="shared" si="0"/>
        <v>28164.1345</v>
      </c>
      <c r="G42" s="4">
        <f>SUM(G43:G45)</f>
        <v>14820.107919999999</v>
      </c>
      <c r="H42" s="15">
        <f t="shared" si="1"/>
        <v>13.155124578743932</v>
      </c>
      <c r="I42" s="16">
        <f t="shared" si="2"/>
        <v>105.58219335791674</v>
      </c>
    </row>
    <row r="43" spans="1:9" ht="15" x14ac:dyDescent="0.25">
      <c r="A43" s="12" t="s">
        <v>70</v>
      </c>
      <c r="B43" s="14" t="s">
        <v>71</v>
      </c>
      <c r="C43" s="7">
        <v>573</v>
      </c>
      <c r="D43" s="17">
        <v>161.78</v>
      </c>
      <c r="E43" s="5">
        <f>826-248</f>
        <v>578</v>
      </c>
      <c r="F43" s="17">
        <f t="shared" si="0"/>
        <v>144.5</v>
      </c>
      <c r="G43" s="5">
        <f>245.09561-108.6251</f>
        <v>136.47050999999999</v>
      </c>
      <c r="H43" s="15">
        <f t="shared" si="1"/>
        <v>23.610814878892732</v>
      </c>
      <c r="I43" s="16">
        <f t="shared" si="2"/>
        <v>84.355612560267019</v>
      </c>
    </row>
    <row r="44" spans="1:9" ht="15" x14ac:dyDescent="0.25">
      <c r="A44" s="12" t="s">
        <v>72</v>
      </c>
      <c r="B44" s="14" t="s">
        <v>73</v>
      </c>
      <c r="C44" s="7">
        <v>16321.4</v>
      </c>
      <c r="D44" s="17">
        <v>0</v>
      </c>
      <c r="E44" s="5">
        <v>8100.6</v>
      </c>
      <c r="F44" s="17">
        <f t="shared" si="0"/>
        <v>2025.15</v>
      </c>
      <c r="G44" s="5"/>
      <c r="H44" s="15">
        <f t="shared" si="1"/>
        <v>0</v>
      </c>
      <c r="I44" s="16" t="e">
        <f t="shared" si="2"/>
        <v>#DIV/0!</v>
      </c>
    </row>
    <row r="45" spans="1:9" ht="15" x14ac:dyDescent="0.25">
      <c r="A45" s="12" t="s">
        <v>74</v>
      </c>
      <c r="B45" s="14" t="s">
        <v>75</v>
      </c>
      <c r="C45" s="7">
        <v>93695.884000000005</v>
      </c>
      <c r="D45" s="17">
        <v>13874.78</v>
      </c>
      <c r="E45" s="5">
        <v>103977.93799999999</v>
      </c>
      <c r="F45" s="17">
        <f t="shared" si="0"/>
        <v>25994.484499999999</v>
      </c>
      <c r="G45" s="5">
        <v>14683.637409999999</v>
      </c>
      <c r="H45" s="15">
        <f t="shared" si="1"/>
        <v>14.121877864129214</v>
      </c>
      <c r="I45" s="16">
        <f t="shared" si="2"/>
        <v>105.82969538976472</v>
      </c>
    </row>
    <row r="46" spans="1:9" ht="15" x14ac:dyDescent="0.25">
      <c r="A46" s="13" t="s">
        <v>76</v>
      </c>
      <c r="B46" s="14" t="s">
        <v>77</v>
      </c>
      <c r="C46" s="4">
        <f>C47</f>
        <v>53056</v>
      </c>
      <c r="D46" s="4">
        <f>D47</f>
        <v>25018.799999999999</v>
      </c>
      <c r="E46" s="4">
        <f>E47+E48</f>
        <v>57416.1</v>
      </c>
      <c r="F46" s="4">
        <f t="shared" si="0"/>
        <v>14354.025</v>
      </c>
      <c r="G46" s="4">
        <f>G47+G48</f>
        <v>12485.25</v>
      </c>
      <c r="H46" s="15">
        <f t="shared" si="1"/>
        <v>21.745207354731512</v>
      </c>
      <c r="I46" s="16">
        <f t="shared" si="2"/>
        <v>49.903472588613361</v>
      </c>
    </row>
    <row r="47" spans="1:9" ht="15" x14ac:dyDescent="0.25">
      <c r="A47" s="12" t="s">
        <v>78</v>
      </c>
      <c r="B47" s="14" t="s">
        <v>79</v>
      </c>
      <c r="C47" s="7">
        <v>53056</v>
      </c>
      <c r="D47" s="17">
        <v>25018.799999999999</v>
      </c>
      <c r="E47" s="5">
        <v>57071</v>
      </c>
      <c r="F47" s="17">
        <f t="shared" si="0"/>
        <v>14267.75</v>
      </c>
      <c r="G47" s="5">
        <v>12485.25</v>
      </c>
      <c r="H47" s="15">
        <f t="shared" si="1"/>
        <v>21.876697447039653</v>
      </c>
      <c r="I47" s="16">
        <f t="shared" si="2"/>
        <v>49.903472588613361</v>
      </c>
    </row>
    <row r="48" spans="1:9" ht="15" x14ac:dyDescent="0.25">
      <c r="A48" s="12" t="s">
        <v>111</v>
      </c>
      <c r="B48" s="14" t="s">
        <v>112</v>
      </c>
      <c r="C48" s="7"/>
      <c r="D48" s="17"/>
      <c r="E48" s="5">
        <v>345.1</v>
      </c>
      <c r="F48" s="17">
        <f t="shared" si="0"/>
        <v>86.275000000000006</v>
      </c>
      <c r="G48" s="5"/>
      <c r="H48" s="15"/>
      <c r="I48" s="16"/>
    </row>
    <row r="49" spans="1:9" ht="15" x14ac:dyDescent="0.25">
      <c r="A49" s="13" t="s">
        <v>80</v>
      </c>
      <c r="B49" s="14" t="s">
        <v>81</v>
      </c>
      <c r="C49" s="4">
        <f>SUM(C50:C51)</f>
        <v>4574</v>
      </c>
      <c r="D49" s="4">
        <f>SUM(D50:D51)</f>
        <v>526.07000000000005</v>
      </c>
      <c r="E49" s="4">
        <f>SUM(E50:E51)</f>
        <v>5062</v>
      </c>
      <c r="F49" s="4">
        <f t="shared" si="0"/>
        <v>1265.5</v>
      </c>
      <c r="G49" s="4">
        <f>SUM(G50:G51)</f>
        <v>583.33331999999996</v>
      </c>
      <c r="H49" s="15">
        <f t="shared" si="1"/>
        <v>11.523771631766099</v>
      </c>
      <c r="I49" s="16">
        <f t="shared" si="2"/>
        <v>110.88511414830724</v>
      </c>
    </row>
    <row r="50" spans="1:9" ht="15" x14ac:dyDescent="0.25">
      <c r="A50" s="12" t="s">
        <v>82</v>
      </c>
      <c r="B50" s="14" t="s">
        <v>83</v>
      </c>
      <c r="C50" s="7">
        <v>3150</v>
      </c>
      <c r="D50" s="17">
        <v>525</v>
      </c>
      <c r="E50" s="5">
        <v>3500</v>
      </c>
      <c r="F50" s="17">
        <f t="shared" si="0"/>
        <v>875</v>
      </c>
      <c r="G50" s="5">
        <v>583.33331999999996</v>
      </c>
      <c r="H50" s="15">
        <f t="shared" si="1"/>
        <v>16.666666285714285</v>
      </c>
      <c r="I50" s="16">
        <f t="shared" si="2"/>
        <v>111.11110857142856</v>
      </c>
    </row>
    <row r="51" spans="1:9" ht="22.5" customHeight="1" x14ac:dyDescent="0.25">
      <c r="A51" s="12" t="s">
        <v>84</v>
      </c>
      <c r="B51" s="14" t="s">
        <v>85</v>
      </c>
      <c r="C51" s="7">
        <v>1424</v>
      </c>
      <c r="D51" s="17">
        <v>1.07</v>
      </c>
      <c r="E51" s="5">
        <v>1562</v>
      </c>
      <c r="F51" s="17">
        <f t="shared" si="0"/>
        <v>390.5</v>
      </c>
      <c r="G51" s="5">
        <v>0</v>
      </c>
      <c r="H51" s="15">
        <f t="shared" si="1"/>
        <v>0</v>
      </c>
      <c r="I51" s="16">
        <f t="shared" si="2"/>
        <v>0</v>
      </c>
    </row>
    <row r="52" spans="1:9" ht="58.5" hidden="1" customHeight="1" x14ac:dyDescent="0.25">
      <c r="A52" s="13" t="s">
        <v>86</v>
      </c>
      <c r="B52" s="14" t="s">
        <v>87</v>
      </c>
      <c r="C52" s="4">
        <f>SUM(C53:C54)</f>
        <v>0</v>
      </c>
      <c r="D52" s="4">
        <f t="shared" si="6"/>
        <v>0</v>
      </c>
      <c r="E52" s="4">
        <f>SUM(E53:E54)</f>
        <v>0</v>
      </c>
      <c r="F52" s="4">
        <f t="shared" si="0"/>
        <v>0</v>
      </c>
      <c r="G52" s="4">
        <f>SUM(G53:G54)</f>
        <v>0</v>
      </c>
      <c r="H52" s="15" t="e">
        <f t="shared" si="1"/>
        <v>#DIV/0!</v>
      </c>
      <c r="I52" s="16" t="e">
        <f t="shared" si="2"/>
        <v>#DIV/0!</v>
      </c>
    </row>
    <row r="53" spans="1:9" ht="33" hidden="1" customHeight="1" x14ac:dyDescent="0.25">
      <c r="A53" s="12" t="s">
        <v>88</v>
      </c>
      <c r="B53" s="14" t="s">
        <v>89</v>
      </c>
      <c r="C53" s="7"/>
      <c r="D53" s="4">
        <f t="shared" si="6"/>
        <v>0</v>
      </c>
      <c r="E53" s="7">
        <f>66395-66395</f>
        <v>0</v>
      </c>
      <c r="F53" s="4">
        <f t="shared" si="0"/>
        <v>0</v>
      </c>
      <c r="G53" s="7"/>
      <c r="H53" s="15" t="e">
        <f t="shared" si="1"/>
        <v>#DIV/0!</v>
      </c>
      <c r="I53" s="16" t="e">
        <f t="shared" si="2"/>
        <v>#DIV/0!</v>
      </c>
    </row>
    <row r="54" spans="1:9" ht="38.25" hidden="1" customHeight="1" x14ac:dyDescent="0.25">
      <c r="A54" s="12" t="s">
        <v>90</v>
      </c>
      <c r="B54" s="14" t="s">
        <v>91</v>
      </c>
      <c r="C54" s="7"/>
      <c r="D54" s="4">
        <f t="shared" si="6"/>
        <v>0</v>
      </c>
      <c r="E54" s="7"/>
      <c r="F54" s="4">
        <f t="shared" si="0"/>
        <v>0</v>
      </c>
      <c r="G54" s="7"/>
      <c r="H54" s="15" t="e">
        <f t="shared" si="1"/>
        <v>#DIV/0!</v>
      </c>
      <c r="I54" s="16" t="e">
        <f t="shared" si="2"/>
        <v>#DIV/0!</v>
      </c>
    </row>
    <row r="55" spans="1:9" ht="15" x14ac:dyDescent="0.25">
      <c r="A55" s="13" t="s">
        <v>92</v>
      </c>
      <c r="B55" s="18"/>
      <c r="C55" s="4">
        <f>C52+C49+C46+C42+C39+C32+C25+C19+C15+C13+C5+C30</f>
        <v>2054963.9809999997</v>
      </c>
      <c r="D55" s="4">
        <v>402068.51</v>
      </c>
      <c r="E55" s="4">
        <f>E52+E49+E46+E42+E39+E32+E25+E19+E15+E13+E5+E30</f>
        <v>2202557.3563700002</v>
      </c>
      <c r="F55" s="4">
        <f t="shared" si="0"/>
        <v>550639.33909250004</v>
      </c>
      <c r="G55" s="4">
        <f>G52+G49+G46+G42+G39+G32+G25+G19+G15+G13+G5+G30</f>
        <v>389860.67462999991</v>
      </c>
      <c r="H55" s="15">
        <f t="shared" si="1"/>
        <v>17.700364238074741</v>
      </c>
      <c r="I55" s="16">
        <f t="shared" si="2"/>
        <v>96.963742480106163</v>
      </c>
    </row>
  </sheetData>
  <mergeCells count="2">
    <mergeCell ref="A1:H1"/>
    <mergeCell ref="A2:H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2020-08-14T06:01:22Z</dcterms:modified>
</cp:coreProperties>
</file>